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9200" windowHeight="6885"/>
  </bookViews>
  <sheets>
    <sheet name="Grille Rivières Sauvages V1.2" sheetId="1" r:id="rId1"/>
  </sheets>
  <definedNames>
    <definedName name="_xlnm.Print_Titles" localSheetId="0">'Grille Rivières Sauvages V1.2'!$22:$22</definedName>
    <definedName name="Z_0EFA28B4_4B13_4E3B_AE44_D8D765ADC944_.wvu.Cols" localSheetId="0" hidden="1">'Grille Rivières Sauvages V1.2'!$L:$L</definedName>
    <definedName name="Z_0EFA28B4_4B13_4E3B_AE44_D8D765ADC944_.wvu.PrintArea" localSheetId="0" hidden="1">'Grille Rivières Sauvages V1.2'!$A$2:$Y$74</definedName>
    <definedName name="Z_0EFA28B4_4B13_4E3B_AE44_D8D765ADC944_.wvu.PrintTitles" localSheetId="0" hidden="1">'Grille Rivières Sauvages V1.2'!$22:$22</definedName>
    <definedName name="Z_0EFA28B4_4B13_4E3B_AE44_D8D765ADC944_.wvu.Rows" localSheetId="0" hidden="1">'Grille Rivières Sauvages V1.2'!$81:$87</definedName>
    <definedName name="_xlnm.Print_Area" localSheetId="0">'Grille Rivières Sauvages V1.2'!$A$2:$Y$74</definedName>
    <definedName name="_xlnm.Print_Area">'Grille Rivières Sauvages V1.2'!$A$22:$I$90</definedName>
  </definedNames>
  <calcPr calcId="125725"/>
  <customWorkbookViews>
    <customWorkbookView name="Djojo-Lino - Affichage personnalisé" guid="{0EFA28B4-4B13-4E3B-AE44-D8D765ADC944}" mergeInterval="0" personalView="1" maximized="1" xWindow="1" yWindow="1" windowWidth="1856" windowHeight="816" activeSheetId="1"/>
  </customWorkbookViews>
</workbook>
</file>

<file path=xl/calcChain.xml><?xml version="1.0" encoding="utf-8"?>
<calcChain xmlns="http://schemas.openxmlformats.org/spreadsheetml/2006/main">
  <c r="N69" i="1"/>
  <c r="N35"/>
  <c r="N46"/>
  <c r="N48" l="1"/>
  <c r="N53" l="1"/>
  <c r="N52"/>
  <c r="N36" l="1"/>
  <c r="L36" s="1"/>
  <c r="N43"/>
  <c r="L43" s="1"/>
  <c r="N38"/>
  <c r="L38" s="1"/>
  <c r="N72" l="1"/>
  <c r="N73"/>
  <c r="N71"/>
  <c r="N70"/>
  <c r="N68"/>
  <c r="N67"/>
  <c r="N66"/>
  <c r="N65"/>
  <c r="N62"/>
  <c r="N61"/>
  <c r="N58"/>
  <c r="N60"/>
  <c r="N59"/>
  <c r="N57"/>
  <c r="L57" s="1"/>
  <c r="N56"/>
  <c r="N55"/>
  <c r="N54"/>
  <c r="N51"/>
  <c r="N50"/>
  <c r="N49"/>
  <c r="N47"/>
  <c r="L47" s="1"/>
  <c r="N37"/>
  <c r="L37" s="1"/>
  <c r="N45"/>
  <c r="N42"/>
  <c r="L42" s="1"/>
  <c r="N41"/>
  <c r="N40"/>
  <c r="N39"/>
  <c r="L39" s="1"/>
  <c r="L35"/>
  <c r="N34"/>
  <c r="L34" s="1"/>
  <c r="N44"/>
  <c r="N33"/>
  <c r="X30"/>
  <c r="W30"/>
  <c r="S62"/>
  <c r="S61"/>
  <c r="S60"/>
  <c r="S59"/>
  <c r="S58"/>
  <c r="S57"/>
  <c r="S56"/>
  <c r="S55"/>
  <c r="S54"/>
  <c r="S53"/>
  <c r="S52"/>
  <c r="S51"/>
  <c r="S50"/>
  <c r="S49"/>
  <c r="S48"/>
  <c r="S47"/>
  <c r="S37"/>
  <c r="S46"/>
  <c r="S36"/>
  <c r="S43"/>
  <c r="S45"/>
  <c r="S42"/>
  <c r="S41"/>
  <c r="S40"/>
  <c r="S39"/>
  <c r="S38"/>
  <c r="S35"/>
  <c r="S34"/>
  <c r="S44"/>
  <c r="L33" l="1"/>
  <c r="Y38" s="1"/>
  <c r="Y25"/>
  <c r="Y26"/>
  <c r="Y33"/>
  <c r="Y34"/>
  <c r="Y27"/>
  <c r="Y29"/>
  <c r="Y28"/>
  <c r="Y35" l="1"/>
  <c r="Y30"/>
  <c r="Y37" l="1"/>
  <c r="V39" s="1"/>
</calcChain>
</file>

<file path=xl/sharedStrings.xml><?xml version="1.0" encoding="utf-8"?>
<sst xmlns="http://schemas.openxmlformats.org/spreadsheetml/2006/main" count="502" uniqueCount="265">
  <si>
    <t>Thématiques</t>
  </si>
  <si>
    <t>Critères</t>
  </si>
  <si>
    <t>Critère notant</t>
  </si>
  <si>
    <t>Éléments cartographiques ou autres à fournir</t>
  </si>
  <si>
    <t>Non</t>
  </si>
  <si>
    <t>Carte et données numériques</t>
  </si>
  <si>
    <t>Données numériques</t>
  </si>
  <si>
    <t>Acteurs et gestion globale du bassin versant</t>
  </si>
  <si>
    <t>Carte et descriptif</t>
  </si>
  <si>
    <t>Existence de projets menaçant le caractère "sauvage" du site</t>
  </si>
  <si>
    <t>Formes fluviales (tracé du lit)</t>
  </si>
  <si>
    <t>Oui</t>
  </si>
  <si>
    <t>Transit sédimentaire grossier</t>
  </si>
  <si>
    <t>Carte, données numériques et descriptif</t>
  </si>
  <si>
    <t>Linéaire de berges endiguées</t>
  </si>
  <si>
    <t>Dérivations (tronçons court-circuités) - débit</t>
  </si>
  <si>
    <t>Ouvrages en travers du lit (seuils, barrages)</t>
  </si>
  <si>
    <t>Continuité piscicole longitudinale</t>
  </si>
  <si>
    <t>Occupation des sols et activités en fond de vallée</t>
  </si>
  <si>
    <t>Occupation des sols et infrastructures du fond de vallée</t>
  </si>
  <si>
    <t>Données numériques et descriptif</t>
  </si>
  <si>
    <t>Qualité de l'eau</t>
  </si>
  <si>
    <t>Invertébrés benthiques</t>
  </si>
  <si>
    <t>Azote</t>
  </si>
  <si>
    <t>Phosphore</t>
  </si>
  <si>
    <t>Bactériologie</t>
  </si>
  <si>
    <t>Micro-polluants (pesticides, métaux lourds, …)</t>
  </si>
  <si>
    <t>Biodiversité</t>
  </si>
  <si>
    <t>Flore aquatique (macrophytes, diatomées, …)</t>
  </si>
  <si>
    <t>Faune rivulaire (oiseaux, amphibiens, mammifères, ...)</t>
  </si>
  <si>
    <t>Descriptif</t>
  </si>
  <si>
    <t>Occupation des sols et activités du bassin versant</t>
  </si>
  <si>
    <t>Occupation des sols du bassin versant</t>
  </si>
  <si>
    <t>Population du bassin versant</t>
  </si>
  <si>
    <t>Cheptel du bassin versant</t>
  </si>
  <si>
    <t>Espèces emblématiques (flore/faune)</t>
  </si>
  <si>
    <t>Indicateurs</t>
  </si>
  <si>
    <t>Formats attendus</t>
  </si>
  <si>
    <t>Limites amont et aval du tronçon</t>
  </si>
  <si>
    <t>Surface du bassin versant au point aval du tronçon</t>
  </si>
  <si>
    <t>Largeur du fond de vallée du tronçon</t>
  </si>
  <si>
    <t>Longueur du tronçon proposé</t>
  </si>
  <si>
    <t>Limites du bassin versant du tronçon proposé à la labellisation et du cours d'eau</t>
  </si>
  <si>
    <t>Limites du périmètre de gestion, Communes adhérentes et non adhérentes</t>
  </si>
  <si>
    <t>Limites du périmètre de la procédure</t>
  </si>
  <si>
    <t>Localisation du projet</t>
  </si>
  <si>
    <t>Eventuellement : localisation des périmètres d'intervention des autres acteurs-clés</t>
  </si>
  <si>
    <t>Carte éventuelle et descriptif</t>
  </si>
  <si>
    <t>Remarques, précisions sur les données</t>
  </si>
  <si>
    <t>Linéaires rectifiés</t>
  </si>
  <si>
    <t>Linéaires de berges stabilisées</t>
  </si>
  <si>
    <t>Linéaires de digues</t>
  </si>
  <si>
    <t>Crues morphogènes - débit</t>
  </si>
  <si>
    <t>Linéaires impactés par ouvrage(s) ayant un rôle écrêteur</t>
  </si>
  <si>
    <t>Crues morphogènes - linéaire</t>
  </si>
  <si>
    <t>Dérivations (tronçons court-circuités) - linéaire</t>
  </si>
  <si>
    <t>Linéaires court circuités (TCC)</t>
  </si>
  <si>
    <t>Localisation des ouvrages (barrages) ayant un rôle écrêteur</t>
  </si>
  <si>
    <t>Linéaire total de cours d'eau rectifié (en % de linéaire total du tronçon)</t>
  </si>
  <si>
    <t>Linéaire total impacté par un ouvrage ayant un rôle écrêteur (en % de linéaire total du tronçon)</t>
  </si>
  <si>
    <t>Linéaires soumis à un régime d'éclusées</t>
  </si>
  <si>
    <t>Linéaire total soumis à un régime d'éclusées (en % du linéaire total du tronçon)</t>
  </si>
  <si>
    <t>Prélèvements en eau (hors dérivations)</t>
  </si>
  <si>
    <t>Linéaires où la diversité des habitats aquatiques est altérée</t>
  </si>
  <si>
    <t>Localisation des ouvrages en lit mineur (non ruinés, visibles)</t>
  </si>
  <si>
    <t>Localisation des ouvrages non ou peu franchissables</t>
  </si>
  <si>
    <t>Localisation des activités pénalisantes</t>
  </si>
  <si>
    <t>Composition spécifique de la ripisylve</t>
  </si>
  <si>
    <t>Linéaires de présence d'une ripisylve majoritairement "non naturelle" (peupleraie, résineux, invasives, …)</t>
  </si>
  <si>
    <t>Principales zones de prélèvements et/ou principaux prélèvements en eau</t>
  </si>
  <si>
    <t>Localisation des points d'accès carrossables</t>
  </si>
  <si>
    <t>Fréquentation motorisée (motos, quads, …)</t>
  </si>
  <si>
    <t>Carte et données qualitatives</t>
  </si>
  <si>
    <t>Ambiance sonore</t>
  </si>
  <si>
    <t>Ambiance visuelle</t>
  </si>
  <si>
    <t>Localisation des zones fréquentées</t>
  </si>
  <si>
    <t>Localisation des sources de bruit</t>
  </si>
  <si>
    <t>Localisation des "points noirs" paysagers</t>
  </si>
  <si>
    <t>Gestion piscicole et halieutique</t>
  </si>
  <si>
    <t>Milieux aquatiques et humides remarquables - reconnaissance</t>
  </si>
  <si>
    <t>Milieux aquatiques et humides remarquables - gestion et protection</t>
  </si>
  <si>
    <t>Espèces remarquables et gestion des milieux aquatiques et humides du tronçon (ou sous-bassin) candidat</t>
  </si>
  <si>
    <t>Derniers résultats disponibles (station représentative de moindre qualité)</t>
  </si>
  <si>
    <t>Indicateurs renseignés</t>
  </si>
  <si>
    <t>Descriptif et Données numériques</t>
  </si>
  <si>
    <t>Nombre d'espèces remarquables présentes</t>
  </si>
  <si>
    <t>Autres acteurs locaux impliqués dans la gestion du cours d'eau</t>
  </si>
  <si>
    <t>Accessibilité carrossable (points aménagés grand public)</t>
  </si>
  <si>
    <t>Hydromorphologie et Habitats</t>
  </si>
  <si>
    <t>Eclusées - linéaire</t>
  </si>
  <si>
    <t>bonus-malus</t>
  </si>
  <si>
    <t>Milieux annexes - connexion/naturalité</t>
  </si>
  <si>
    <t>Coefficient de pondération appliqué au critère</t>
  </si>
  <si>
    <t>-</t>
  </si>
  <si>
    <t>&gt;10%</t>
  </si>
  <si>
    <t>10 à 5%</t>
  </si>
  <si>
    <t>&lt;5%</t>
  </si>
  <si>
    <t>&gt;8%</t>
  </si>
  <si>
    <t>8 à 2,5%</t>
  </si>
  <si>
    <t>&lt;2,5%</t>
  </si>
  <si>
    <t>&lt;1%</t>
  </si>
  <si>
    <t>Q2 - Q50</t>
  </si>
  <si>
    <t>&gt;20%</t>
  </si>
  <si>
    <t>20 à 5%</t>
  </si>
  <si>
    <t>75 à 95%</t>
  </si>
  <si>
    <t>&gt;1 %</t>
  </si>
  <si>
    <t>1 à 0%</t>
  </si>
  <si>
    <t>&gt;3%</t>
  </si>
  <si>
    <t>3 à 1 %</t>
  </si>
  <si>
    <t>&gt;1/km</t>
  </si>
  <si>
    <t>0,1 à 1</t>
  </si>
  <si>
    <t>&lt;0,1</t>
  </si>
  <si>
    <t>0,1 à 0</t>
  </si>
  <si>
    <t>de 10 à 5%</t>
  </si>
  <si>
    <t>BE DCE</t>
  </si>
  <si>
    <t>TBE DCE</t>
  </si>
  <si>
    <t>&lt;5 %</t>
  </si>
  <si>
    <t>1 -10/Km</t>
  </si>
  <si>
    <t>&lt;1/10km</t>
  </si>
  <si>
    <t>&gt;25%</t>
  </si>
  <si>
    <t>10-25%</t>
  </si>
  <si>
    <t>&lt;10%</t>
  </si>
  <si>
    <t>&gt;30 hab/km²</t>
  </si>
  <si>
    <t>10-30 hab/km²</t>
  </si>
  <si>
    <t>&lt;10 hab/km²</t>
  </si>
  <si>
    <t>&gt;1,4 UGB/Ha</t>
  </si>
  <si>
    <t>0,5- 1,4 UGB/Ha</t>
  </si>
  <si>
    <t>&lt;0,5 UGB/Ha</t>
  </si>
  <si>
    <t>&gt;5%</t>
  </si>
  <si>
    <t>&lt;15%</t>
  </si>
  <si>
    <t>15-30%</t>
  </si>
  <si>
    <t>&gt;30%</t>
  </si>
  <si>
    <t>10-20%</t>
  </si>
  <si>
    <t>Impact notable</t>
  </si>
  <si>
    <t>Peu d'impact</t>
  </si>
  <si>
    <t>Très peu d'impact</t>
  </si>
  <si>
    <t>&lt;75%QMNA5</t>
  </si>
  <si>
    <t>&gt;95% QMNA5</t>
  </si>
  <si>
    <t>Dérangeante</t>
  </si>
  <si>
    <t>Peu dérangeante</t>
  </si>
  <si>
    <t>Très peu dérangeante</t>
  </si>
  <si>
    <t>Coefficients de pondération appliqués aux thématiques</t>
  </si>
  <si>
    <t>Thématique</t>
  </si>
  <si>
    <t>Pondération par thématique</t>
  </si>
  <si>
    <t>HYDRO-MORPHOLOGIE et HABITATS</t>
  </si>
  <si>
    <t>OCCUPATION DES SOLS et ACTIVITES du fond de vallée</t>
  </si>
  <si>
    <t>QUALITE DE L'EAU</t>
  </si>
  <si>
    <t>BIODIVERSITE</t>
  </si>
  <si>
    <t>FREQUENTATION HUMAINE HAUTE SAISON</t>
  </si>
  <si>
    <t>Occupation des sols et activités sur le bassin versant</t>
  </si>
  <si>
    <t>Note obtenue</t>
  </si>
  <si>
    <t>Calcul de la note du critère</t>
  </si>
  <si>
    <t>&lt;Q2</t>
  </si>
  <si>
    <t>&gt;Q50</t>
  </si>
  <si>
    <t>&gt;1</t>
  </si>
  <si>
    <t>&gt;0,1</t>
  </si>
  <si>
    <t>Bonnus/malus</t>
  </si>
  <si>
    <t>Seuils des classes de note par critère</t>
  </si>
  <si>
    <t>Points Bonus Malus</t>
  </si>
  <si>
    <t>Total</t>
  </si>
  <si>
    <t>Largeur plein bord au point aval du tronçon</t>
  </si>
  <si>
    <t>Peu  dérangeante</t>
  </si>
  <si>
    <t>SAGE</t>
  </si>
  <si>
    <t>Contrat de milieux</t>
  </si>
  <si>
    <t>Aucune procédure</t>
  </si>
  <si>
    <t>Contrat de rivières</t>
  </si>
  <si>
    <t>Autre type de procédure</t>
  </si>
  <si>
    <t>Caractérisation de l'impact cumulé des prélèvements en eau à l'étiage</t>
  </si>
  <si>
    <t>Données numériques et liste taxonomique par station</t>
  </si>
  <si>
    <t>Données numériques et liste d'espèces par station</t>
  </si>
  <si>
    <t>Carte, données numériques et liste d'espèces par tronçon</t>
  </si>
  <si>
    <t>Evaluation de la fréquentation non motorisée sur le terrain, en haute saison</t>
  </si>
  <si>
    <t>Evaluation de la fréquentation motorisée sur le terrain, en haute saison</t>
  </si>
  <si>
    <t>Evaluation de l'ambiance sonore sur le terrain, en haute saison</t>
  </si>
  <si>
    <t>Evaluation de l'ambiance visuelle sur le terrain, en haute saison</t>
  </si>
  <si>
    <t>Eventuellement : données Corine Land Cover</t>
  </si>
  <si>
    <t>Eventuellement : localisation des populations d'espèces remarquables</t>
  </si>
  <si>
    <t>Eventuellement : localisation des populations d'espèces invasives</t>
  </si>
  <si>
    <t>Eventuellement : type de gestion pratiquée par secteur</t>
  </si>
  <si>
    <t>Eventuellement : localisation des milieux annexes naturels et dégradés</t>
  </si>
  <si>
    <t>Fréquentation humaine et ambiances sonore et visuelle (sentiment de "sauvagitude")</t>
  </si>
  <si>
    <t>Total Final</t>
  </si>
  <si>
    <t>Nombre de critères éliminatoires</t>
  </si>
  <si>
    <t>Nombres de critères éliminatoires</t>
  </si>
  <si>
    <t>Note "Indicateur très peu altéré"</t>
  </si>
  <si>
    <t>Note "Indicateur peu altéré"</t>
  </si>
  <si>
    <t>Note "Altération notable de l'indicateur"</t>
  </si>
  <si>
    <t>Analyse des notes obtenues</t>
  </si>
  <si>
    <t>Fiabilité données : 
0 : évaluation sommaire
1 : étude existante</t>
  </si>
  <si>
    <t xml:space="preserve">Caractérisation de la qualité de l'eau par le paramètre azote, selon les données disponibles (Réseaux de suivis ou mesures ponctuelles) </t>
  </si>
  <si>
    <t xml:space="preserve">Caractérisation de la qualité de l'eau par le paramètre phosphore, selon les données disponibles (Réseaux de suivis ou mesures ponctuelles) </t>
  </si>
  <si>
    <t xml:space="preserve">Caractérisation de la qualité de l'eau par le paramètre bactériologie, selon les données disponibles (Réseaux de suivis ou mesures ponctuelles) </t>
  </si>
  <si>
    <t xml:space="preserve">Caractérisation de la qualité de l'eau par le paramètre micro-polluants, selon les données disponibles (Réseaux de suivis ou mesures ponctuelles) </t>
  </si>
  <si>
    <t>Faune piscicole</t>
  </si>
  <si>
    <t>Seui note  "Indicateur peu altéré"</t>
  </si>
  <si>
    <t>Seuil note "Indicateur peu altéré"</t>
  </si>
  <si>
    <t>Module de calcul de notes de la grille d'évaluation Rivières Sauvages</t>
  </si>
  <si>
    <r>
      <t xml:space="preserve">Longueur du tronçon  
</t>
    </r>
    <r>
      <rPr>
        <i/>
        <sz val="9"/>
        <rFont val="Arial"/>
        <family val="2"/>
      </rPr>
      <t>Ajouter en remarques la longueur totale du cours d'eau et le rapport en %  Longueur du tronçon / Longueur totale du cours d'eau</t>
    </r>
  </si>
  <si>
    <r>
      <t xml:space="preserve">Largeur moyenne de berge à berge au point aval du tronçon
</t>
    </r>
    <r>
      <rPr>
        <i/>
        <sz val="9"/>
        <rFont val="Arial"/>
        <family val="2"/>
      </rPr>
      <t>Ajouter en remarques le rang de Stralher du tronçon proposé au point aval</t>
    </r>
  </si>
  <si>
    <r>
      <t xml:space="preserve">Surface du bassin versant au point aval du tronçon 
</t>
    </r>
    <r>
      <rPr>
        <i/>
        <sz val="9"/>
        <rFont val="Arial"/>
        <family val="2"/>
      </rPr>
      <t>Ajouter en remarques la valeur de la surface totale du bassin versant</t>
    </r>
  </si>
  <si>
    <r>
      <t xml:space="preserve"> Préciser si "oui" ou "non"  il y a une structure de gestion à l'échelle du bassin versant</t>
    </r>
    <r>
      <rPr>
        <i/>
        <sz val="9"/>
        <rFont val="Arial"/>
        <family val="2"/>
      </rPr>
      <t xml:space="preserve">
Ajouter en remarques le(s) nom(s) de la structure, la surface du bassin géré, le nombre de communes adhérentes</t>
    </r>
  </si>
  <si>
    <r>
      <t xml:space="preserve">Type de procédure
</t>
    </r>
    <r>
      <rPr>
        <i/>
        <sz val="9"/>
        <rFont val="Arial"/>
        <family val="2"/>
      </rPr>
      <t>Ajouter en remarques les dates de début et fin de la procédure</t>
    </r>
  </si>
  <si>
    <r>
      <t xml:space="preserve">Autres acteurs locaux impliqués dans la gestion du cours d'eau
</t>
    </r>
    <r>
      <rPr>
        <i/>
        <sz val="9"/>
        <rFont val="Arial"/>
        <family val="2"/>
      </rPr>
      <t>Ajouter en remarques le(s) nom(s) de(s) acteur(s) (associations, acteurs-clés économiques, ...), et leur(s) champ(s) d'action(s)</t>
    </r>
  </si>
  <si>
    <r>
      <t xml:space="preserve">Existence d'un ou plusieurs projets
</t>
    </r>
    <r>
      <rPr>
        <i/>
        <sz val="9"/>
        <rFont val="Arial"/>
        <family val="2"/>
      </rPr>
      <t>Ajouter en remarques le ou les noms des projets, ainsi qu'une description rapide (quelques lignes)</t>
    </r>
  </si>
  <si>
    <r>
      <t xml:space="preserve">Temps de retour de la crue écrêtée par ouvrage(s) (Q2, Q5, Q100, ...), 
</t>
    </r>
    <r>
      <rPr>
        <i/>
        <sz val="9"/>
        <rFont val="Arial"/>
        <family val="2"/>
      </rPr>
      <t>Ajouter en remarques les débits caractéristiques (moyennes eaux et crues)</t>
    </r>
  </si>
  <si>
    <r>
      <t xml:space="preserve">Caractérisation de l'impact des activités pénalisantes
</t>
    </r>
    <r>
      <rPr>
        <i/>
        <sz val="9"/>
        <rFont val="Arial"/>
        <family val="2"/>
      </rPr>
      <t xml:space="preserve">Précisez en remarques le type d'activité en question </t>
    </r>
  </si>
  <si>
    <r>
      <t xml:space="preserve">Linéaire total de berges où la composition de la ripisylve est altérée du fait de la présence d'espèces inappropriées (en % de linéaire total de berges du tronçon)
</t>
    </r>
    <r>
      <rPr>
        <i/>
        <sz val="9"/>
        <rFont val="Arial"/>
        <family val="2"/>
      </rPr>
      <t>Préciser en remarques les espèces identifiées comme inappropriées</t>
    </r>
  </si>
  <si>
    <r>
      <t xml:space="preserve">Nombre moyen (par km du linéaire total du tronçon) de points d'accès carrossables
</t>
    </r>
    <r>
      <rPr>
        <i/>
        <sz val="9"/>
        <rFont val="Arial"/>
        <family val="2"/>
      </rPr>
      <t>Préciser en remarques le nombre total de points d'accès</t>
    </r>
  </si>
  <si>
    <r>
      <t xml:space="preserve">Densité moyenne de population (en hab/km²)
</t>
    </r>
    <r>
      <rPr>
        <i/>
        <sz val="9"/>
        <rFont val="Arial"/>
        <family val="2"/>
      </rPr>
      <t>Préciser en remarques les populations par commune du bassin versant</t>
    </r>
  </si>
  <si>
    <r>
      <t xml:space="preserve">Pratique d'alevinages (gestion non patrimoniale)
</t>
    </r>
    <r>
      <rPr>
        <i/>
        <sz val="9"/>
        <rFont val="Arial"/>
        <family val="2"/>
      </rPr>
      <t>Préciser en remarques les espèces piscicoles alevinées sur le tronçon de cours d'eau proposé</t>
    </r>
  </si>
  <si>
    <r>
      <t>Dégré de déconnection/altération des milieux annexes (</t>
    </r>
    <r>
      <rPr>
        <i/>
        <sz val="9"/>
        <rFont val="Arial"/>
        <family val="2"/>
      </rPr>
      <t>évaluation sur le terrain</t>
    </r>
    <r>
      <rPr>
        <sz val="9"/>
        <rFont val="Arial"/>
        <family val="2"/>
      </rPr>
      <t xml:space="preserve">)
</t>
    </r>
    <r>
      <rPr>
        <i/>
        <sz val="9"/>
        <rFont val="Arial"/>
        <family val="2"/>
      </rPr>
      <t>Préciser en remarques le nombre et le type de milieux annexes</t>
    </r>
  </si>
  <si>
    <t>Fréquentation non motorisée (pêcheurs, promeneurs, kayakistes,…)</t>
  </si>
  <si>
    <t>Débit dans le TCC</t>
  </si>
  <si>
    <t>Bonne</t>
  </si>
  <si>
    <t>Moyenne</t>
  </si>
  <si>
    <t>Bon</t>
  </si>
  <si>
    <t>Mauvais</t>
  </si>
  <si>
    <t>Bonus-malus</t>
  </si>
  <si>
    <r>
      <t xml:space="preserve">Seuil note "Altération notable de l'indicateur" </t>
    </r>
    <r>
      <rPr>
        <b/>
        <sz val="11"/>
        <color indexed="18"/>
        <rFont val="Arial"/>
        <family val="2"/>
        <charset val="1"/>
      </rPr>
      <t xml:space="preserve"> </t>
    </r>
    <r>
      <rPr>
        <b/>
        <sz val="11"/>
        <color rgb="FFFF0000"/>
        <rFont val="Arial"/>
        <family val="2"/>
      </rPr>
      <t>(éliminatoire si en rouge)</t>
    </r>
  </si>
  <si>
    <t xml:space="preserve">Seuil note "Indicateur très peu altéré" </t>
  </si>
  <si>
    <t>5 à 1%</t>
  </si>
  <si>
    <t>Qualité moyenne</t>
  </si>
  <si>
    <t>Bonne qualité</t>
  </si>
  <si>
    <t>Caractérisation de la qualité de la biodiversité par le paramètre faune rivulaire, selon les données disponibles (Inventaires naturalistes, etc.)</t>
  </si>
  <si>
    <t>Morphometrie du cours d'eau et du tronçon candidat</t>
  </si>
  <si>
    <t>&gt;3</t>
  </si>
  <si>
    <t>1-3</t>
  </si>
  <si>
    <r>
      <t xml:space="preserve">Largeur moyenne du fond de vallée
</t>
    </r>
    <r>
      <rPr>
        <i/>
        <sz val="9"/>
        <rFont val="Arial"/>
        <family val="2"/>
      </rPr>
      <t>Ajouter en remarques les valeurs de largeurs min et max approximatives du fond de vallée du tronçon</t>
    </r>
  </si>
  <si>
    <r>
      <t>Présentation de la rivière</t>
    </r>
    <r>
      <rPr>
        <b/>
        <sz val="12"/>
        <color theme="0"/>
        <rFont val="Arial"/>
        <family val="2"/>
      </rPr>
      <t xml:space="preserve"> (critères non notant)</t>
    </r>
  </si>
  <si>
    <r>
      <t xml:space="preserve">Description de l'état écologique du tronçon candidat </t>
    </r>
    <r>
      <rPr>
        <b/>
        <sz val="12"/>
        <color theme="0"/>
        <rFont val="Arial"/>
        <family val="2"/>
      </rPr>
      <t>(critères notant)</t>
    </r>
  </si>
  <si>
    <r>
      <rPr>
        <b/>
        <sz val="16"/>
        <color rgb="FFFFFFFF"/>
        <rFont val="Arial"/>
        <family val="2"/>
      </rPr>
      <t xml:space="preserve">Critères complémentaires </t>
    </r>
    <r>
      <rPr>
        <b/>
        <sz val="12"/>
        <color rgb="FFFFFFFF"/>
        <rFont val="Arial"/>
        <family val="2"/>
      </rPr>
      <t>(critères bonus/malus)</t>
    </r>
  </si>
  <si>
    <t xml:space="preserve">Seuil note "Altération notable de l'indicateur" </t>
  </si>
  <si>
    <t>Linéaire de berges stabilisées</t>
  </si>
  <si>
    <r>
      <t xml:space="preserve">Nombre moyen (par km du linéaire total du tronçon) d'ouvrages non ou peu franchissables par espèce repère (Truite fario ou autre à préciser) 
</t>
    </r>
    <r>
      <rPr>
        <i/>
        <sz val="9"/>
        <rFont val="Arial"/>
        <family val="2"/>
      </rPr>
      <t>Préciser en remarques le nombre total d'ouvrages</t>
    </r>
  </si>
  <si>
    <t>Localisation des ouvrages (barrages, seuils), des zones d'extraction sédimentaire…</t>
  </si>
  <si>
    <r>
      <t>Nombre moyen (par km du linéaire total du tronçon) d'ouvrages en lit mineur (non ruinés, visibles</t>
    </r>
    <r>
      <rPr>
        <sz val="9"/>
        <rFont val="Arial"/>
        <family val="2"/>
      </rPr>
      <t xml:space="preserve">) 
</t>
    </r>
    <r>
      <rPr>
        <i/>
        <sz val="9"/>
        <rFont val="Arial"/>
        <family val="2"/>
      </rPr>
      <t>Préciser en remarques le nombre total d'ouvrages sur le tronçon proposé</t>
    </r>
  </si>
  <si>
    <t>Limites du fond de vallée à partir d'une carte géologique (alluvions quaternaires)</t>
  </si>
  <si>
    <t>Structure(s) de gestion à l'échelle du bassin versant (structures nationales ou transfrontalières)</t>
  </si>
  <si>
    <t>Procédure(s) de gestion des milieux aquatiques</t>
  </si>
  <si>
    <t>Linéaire total de berges stabilisées altérant l'espace de mobilité du cours d'eau (en % du linéaire total de berges du tronçon)</t>
  </si>
  <si>
    <t>Linéaire total de digues (en % de linéaire total de berges du tronçon)</t>
  </si>
  <si>
    <r>
      <t xml:space="preserve">Débit dans le tronçon court-circuité (TCC) le plus impacté (en % du QMNA5), 
</t>
    </r>
    <r>
      <rPr>
        <i/>
        <sz val="9"/>
        <rFont val="Arial"/>
        <family val="2"/>
      </rPr>
      <t>Ajouter en remarques les débits caractéristiques (moyennes et basses eaux). Si aucune altération renseigner la valeur 100.</t>
    </r>
  </si>
  <si>
    <r>
      <t xml:space="preserve">Linéaire de tronçon court-circuité (TCC) sous l'influence d'un débit réservé (en % de linéaire total du tronçon)
</t>
    </r>
    <r>
      <rPr>
        <i/>
        <sz val="9"/>
        <rFont val="Arial"/>
        <family val="2"/>
      </rPr>
      <t>Préciser en remarques le linéaire total de tronçons court-circuité</t>
    </r>
  </si>
  <si>
    <t>Diversité des habitats aquatiques (aire d'influence des ouvrages)</t>
  </si>
  <si>
    <r>
      <t>Linéaire total du lit où la diversité naturelle est altérée :  homogénéisation des faciès d'écoulement</t>
    </r>
    <r>
      <rPr>
        <sz val="9"/>
        <color rgb="FFFF0000"/>
        <rFont val="Arial"/>
        <family val="2"/>
      </rPr>
      <t xml:space="preserve"> </t>
    </r>
    <r>
      <rPr>
        <sz val="9"/>
        <rFont val="Arial"/>
        <family val="2"/>
      </rPr>
      <t>et des habitats par seuils, barrages</t>
    </r>
    <r>
      <rPr>
        <sz val="9"/>
        <rFont val="Arial"/>
        <family val="2"/>
      </rPr>
      <t>...  (en % du linéaire total du tronçon)</t>
    </r>
  </si>
  <si>
    <r>
      <t xml:space="preserve">Caractérisation du transit sédimentaire 
</t>
    </r>
    <r>
      <rPr>
        <i/>
        <sz val="9"/>
        <rFont val="Arial"/>
        <family val="2"/>
      </rPr>
      <t xml:space="preserve">Préciser en remarques le type d'altérations (extraction, ouvrage bloquant le transit sédimentaire…) </t>
    </r>
  </si>
  <si>
    <r>
      <t xml:space="preserve">Entretien </t>
    </r>
    <r>
      <rPr>
        <sz val="9"/>
        <rFont val="Arial"/>
        <family val="2"/>
      </rPr>
      <t xml:space="preserve">de la ripisylve </t>
    </r>
  </si>
  <si>
    <r>
      <t>Linéaires d'entretien inapproprié (coupe végétation, enlèvement bois morts,</t>
    </r>
    <r>
      <rPr>
        <sz val="9"/>
        <color rgb="FFFF0000"/>
        <rFont val="Arial"/>
        <family val="2"/>
      </rPr>
      <t xml:space="preserve"> </t>
    </r>
    <r>
      <rPr>
        <sz val="9"/>
        <rFont val="Arial"/>
        <family val="2"/>
      </rPr>
      <t>sur-pâturage)</t>
    </r>
  </si>
  <si>
    <t>Linéaire total de berges où la ripisylve est altérée du fait de pratiques de gestion inappropriées (entretien excessif, sur-pâturage, piétinement par le bétail) (en % de linéaire total de berges du tronçon)</t>
  </si>
  <si>
    <t>Superficie totale occupée par agriculture et sylviculture intensive, urbanisation et infrastructures (en % de la surface du fond de vallée du tronçon de cours d'eau proposé)</t>
  </si>
  <si>
    <t>Caractérisation de la qualité de l'eau par les macroinvertébrés benthiques avec les données d'inventaires et d'indices nationaux ou européens</t>
  </si>
  <si>
    <t>Caractérisation de la qualité de la biodiversité par le paramètre faune piscicole, selon les données disponibles (Inventaires piscicoles, indices piscicoles nationaux ou européens)</t>
  </si>
  <si>
    <t>Caractérisation de la qualité de la biodiversité par le paramètre flore aquatique, selon les données disponibles (inventaires et indices macrophytes et diatomées nationaux ou européens)</t>
  </si>
  <si>
    <t>Superficie totale occupée par agriculture et sylviculture intensive, urbanisation et infrastructures (en % de la surface du BV)</t>
  </si>
  <si>
    <t xml:space="preserve">Eventuellement : données communales </t>
  </si>
  <si>
    <r>
      <t xml:space="preserve">Densité moyenne d'Unités Gros Bétail par hectare (UGB/ha)
</t>
    </r>
    <r>
      <rPr>
        <i/>
        <sz val="9"/>
        <rFont val="Arial"/>
        <family val="2"/>
      </rPr>
      <t>Précisez en remarques par commune les densités moyennes d'UGB/ha)</t>
    </r>
  </si>
  <si>
    <t>Espèces invasives (faune ou flore aquatique)</t>
  </si>
  <si>
    <t>Eventuellement : localisation des zones de reconnaissance</t>
  </si>
  <si>
    <t>Eventuellement : localisation zones de protection</t>
  </si>
  <si>
    <t>Activités pénalisantes (Etablissements de la Directive IPPC/IED et structures pénalisantes) du fond de vallée</t>
  </si>
  <si>
    <t>Occupation des sols dans le fond de vallée (alluvions quaternaires) ou "buffer" de 20 fois la largeur moyenne à pleins bords</t>
  </si>
  <si>
    <r>
      <t xml:space="preserve">Présence d'espèces faunistiques ou flore aquatique invasives 
</t>
    </r>
    <r>
      <rPr>
        <i/>
        <sz val="9"/>
        <rFont val="Arial"/>
        <family val="2"/>
      </rPr>
      <t>Préciser en remarques le nombre, la densité, et le type d'espèces invasives  présentes</t>
    </r>
  </si>
  <si>
    <r>
      <t xml:space="preserve">Surface totale en statuts de reconnaissance européens (ZICO, ZPS, Natura2000) et nationaux (en % de la surface du BV)
</t>
    </r>
    <r>
      <rPr>
        <i/>
        <sz val="9"/>
        <rFont val="Arial"/>
        <family val="2"/>
      </rPr>
      <t>Préciser en remarques les différents types de reconnaissances présents sur le bassin versant</t>
    </r>
  </si>
  <si>
    <r>
      <t xml:space="preserve">Surface totale en statuts de protection européens et nationaux (Parc Nationaux, Réserves…) (en % de la surface du BV)
</t>
    </r>
    <r>
      <rPr>
        <i/>
        <sz val="9"/>
        <rFont val="Arial"/>
        <family val="2"/>
      </rPr>
      <t>Préciser en remarques les différents outils de protection présents sur le bassin versant</t>
    </r>
  </si>
  <si>
    <t>v.1.2 mise à jour le 02.04.2019</t>
  </si>
</sst>
</file>

<file path=xl/styles.xml><?xml version="1.0" encoding="utf-8"?>
<styleSheet xmlns="http://schemas.openxmlformats.org/spreadsheetml/2006/main">
  <numFmts count="1">
    <numFmt numFmtId="164" formatCode="0.0"/>
  </numFmts>
  <fonts count="30">
    <font>
      <sz val="10"/>
      <name val="Arial"/>
      <family val="2"/>
      <charset val="1"/>
    </font>
    <font>
      <b/>
      <sz val="12"/>
      <name val="Arial"/>
      <family val="2"/>
    </font>
    <font>
      <sz val="12"/>
      <name val="Arial"/>
      <family val="2"/>
    </font>
    <font>
      <sz val="10"/>
      <name val="Arial"/>
      <family val="2"/>
      <charset val="1"/>
    </font>
    <font>
      <b/>
      <sz val="9"/>
      <name val="Arial"/>
      <family val="2"/>
    </font>
    <font>
      <sz val="9"/>
      <name val="Arial"/>
      <family val="2"/>
    </font>
    <font>
      <b/>
      <sz val="9"/>
      <color rgb="FFFFFFFF"/>
      <name val="Arial"/>
      <family val="2"/>
    </font>
    <font>
      <sz val="9"/>
      <name val="Arial"/>
      <family val="2"/>
      <charset val="1"/>
    </font>
    <font>
      <b/>
      <sz val="9"/>
      <color rgb="FFFF0000"/>
      <name val="Arial"/>
      <family val="2"/>
    </font>
    <font>
      <sz val="9"/>
      <color rgb="FFFF0000"/>
      <name val="Arial"/>
      <family val="2"/>
    </font>
    <font>
      <i/>
      <sz val="9"/>
      <name val="Arial"/>
      <family val="2"/>
    </font>
    <font>
      <b/>
      <sz val="11"/>
      <name val="Arial"/>
      <family val="2"/>
    </font>
    <font>
      <sz val="11"/>
      <name val="Arial"/>
      <family val="2"/>
    </font>
    <font>
      <sz val="11"/>
      <name val="Arial"/>
      <family val="2"/>
      <charset val="1"/>
    </font>
    <font>
      <sz val="11"/>
      <color theme="6" tint="-0.499984740745262"/>
      <name val="Arial"/>
      <family val="2"/>
      <charset val="1"/>
    </font>
    <font>
      <b/>
      <sz val="11"/>
      <name val="Arial"/>
      <family val="2"/>
      <charset val="1"/>
    </font>
    <font>
      <b/>
      <sz val="11"/>
      <color rgb="FFFF0000"/>
      <name val="Arial"/>
      <family val="2"/>
      <charset val="1"/>
    </font>
    <font>
      <b/>
      <sz val="11"/>
      <color theme="6" tint="-0.499984740745262"/>
      <name val="Arial"/>
      <family val="2"/>
      <charset val="1"/>
    </font>
    <font>
      <b/>
      <sz val="11"/>
      <color indexed="18"/>
      <name val="Arial"/>
      <family val="2"/>
      <charset val="1"/>
    </font>
    <font>
      <b/>
      <sz val="11"/>
      <color rgb="FFFF0000"/>
      <name val="Arial"/>
      <family val="2"/>
    </font>
    <font>
      <b/>
      <sz val="11"/>
      <color rgb="FFFF0000"/>
      <name val="Times New Roman"/>
      <family val="1"/>
      <charset val="1"/>
    </font>
    <font>
      <b/>
      <sz val="16"/>
      <color theme="0"/>
      <name val="Arial"/>
      <family val="2"/>
    </font>
    <font>
      <b/>
      <sz val="18"/>
      <name val="Arial"/>
      <family val="2"/>
    </font>
    <font>
      <b/>
      <sz val="24"/>
      <name val="Arial"/>
      <family val="2"/>
    </font>
    <font>
      <b/>
      <sz val="12"/>
      <color theme="0"/>
      <name val="Arial"/>
      <family val="2"/>
    </font>
    <font>
      <b/>
      <sz val="12"/>
      <color rgb="FFFFFFFF"/>
      <name val="Arial"/>
      <family val="2"/>
    </font>
    <font>
      <b/>
      <sz val="16"/>
      <color rgb="FFFFFFFF"/>
      <name val="Arial"/>
      <family val="2"/>
    </font>
    <font>
      <b/>
      <sz val="18"/>
      <color rgb="FFFFFFFF"/>
      <name val="Arial"/>
      <family val="2"/>
    </font>
    <font>
      <sz val="9"/>
      <color rgb="FF7030A0"/>
      <name val="Arial"/>
      <family val="2"/>
    </font>
    <font>
      <b/>
      <sz val="20"/>
      <name val="Arial"/>
      <family val="2"/>
    </font>
  </fonts>
  <fills count="19">
    <fill>
      <patternFill patternType="none"/>
    </fill>
    <fill>
      <patternFill patternType="gray125"/>
    </fill>
    <fill>
      <patternFill patternType="solid">
        <fgColor rgb="FFDBEEF4"/>
        <bgColor rgb="FFF2F2F2"/>
      </patternFill>
    </fill>
    <fill>
      <patternFill patternType="solid">
        <fgColor rgb="FFFFFF00"/>
        <bgColor indexed="64"/>
      </patternFill>
    </fill>
    <fill>
      <patternFill patternType="solid">
        <fgColor theme="0" tint="-0.499984740745262"/>
        <bgColor rgb="FF969696"/>
      </patternFill>
    </fill>
    <fill>
      <patternFill patternType="solid">
        <fgColor theme="0" tint="-0.249977111117893"/>
        <bgColor rgb="FFA6A6A6"/>
      </patternFill>
    </fill>
    <fill>
      <patternFill patternType="solid">
        <fgColor theme="0" tint="-0.249977111117893"/>
        <bgColor rgb="FF969696"/>
      </patternFill>
    </fill>
    <fill>
      <patternFill patternType="solid">
        <fgColor theme="0" tint="-0.499984740745262"/>
        <bgColor indexed="64"/>
      </patternFill>
    </fill>
    <fill>
      <patternFill patternType="solid">
        <fgColor rgb="FF808080"/>
        <bgColor rgb="FF969696"/>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39997558519241921"/>
        <bgColor rgb="FF969696"/>
      </patternFill>
    </fill>
    <fill>
      <patternFill patternType="solid">
        <fgColor theme="9" tint="0.39997558519241921"/>
        <bgColor rgb="FFF2F2F2"/>
      </patternFill>
    </fill>
    <fill>
      <patternFill patternType="solid">
        <fgColor theme="9" tint="-0.249977111117893"/>
        <bgColor indexed="64"/>
      </patternFill>
    </fill>
    <fill>
      <patternFill patternType="solid">
        <fgColor theme="9" tint="-0.249977111117893"/>
        <bgColor rgb="FFF2F2F2"/>
      </patternFill>
    </fill>
    <fill>
      <patternFill patternType="solid">
        <fgColor theme="8" tint="0.79998168889431442"/>
        <bgColor rgb="FFF2F2F2"/>
      </patternFill>
    </fill>
  </fills>
  <borders count="96">
    <border>
      <left/>
      <right/>
      <top/>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top style="thick">
        <color indexed="64"/>
      </top>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bottom/>
      <diagonal/>
    </border>
    <border>
      <left style="thick">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right/>
      <top style="thin">
        <color indexed="64"/>
      </top>
      <bottom style="thick">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thick">
        <color indexed="64"/>
      </left>
      <right style="thick">
        <color indexed="64"/>
      </right>
      <top/>
      <bottom style="thick">
        <color indexed="64"/>
      </bottom>
      <diagonal/>
    </border>
    <border>
      <left/>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n">
        <color indexed="64"/>
      </left>
      <right style="thin">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diagonal/>
    </border>
    <border>
      <left/>
      <right style="thick">
        <color indexed="64"/>
      </right>
      <top/>
      <bottom style="thick">
        <color indexed="64"/>
      </bottom>
      <diagonal/>
    </border>
    <border>
      <left/>
      <right style="medium">
        <color indexed="64"/>
      </right>
      <top/>
      <bottom style="thick">
        <color indexed="64"/>
      </bottom>
      <diagonal/>
    </border>
    <border>
      <left style="thick">
        <color indexed="64"/>
      </left>
      <right style="thin">
        <color indexed="64"/>
      </right>
      <top style="thick">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328">
    <xf numFmtId="0" fontId="0" fillId="0" borderId="0" xfId="0"/>
    <xf numFmtId="0" fontId="2" fillId="13" borderId="26" xfId="0" applyFont="1" applyFill="1" applyBorder="1" applyAlignment="1" applyProtection="1">
      <alignment horizontal="center" vertical="center"/>
      <protection hidden="1"/>
    </xf>
    <xf numFmtId="0" fontId="2" fillId="13" borderId="63" xfId="0" applyFont="1" applyFill="1" applyBorder="1" applyAlignment="1" applyProtection="1">
      <alignment horizontal="center" vertical="center"/>
      <protection hidden="1"/>
    </xf>
    <xf numFmtId="0" fontId="2" fillId="13" borderId="17" xfId="0" applyFont="1" applyFill="1" applyBorder="1" applyAlignment="1" applyProtection="1">
      <alignment horizontal="center" vertical="center" wrapText="1"/>
      <protection hidden="1"/>
    </xf>
    <xf numFmtId="0" fontId="1" fillId="13" borderId="27" xfId="0" applyFont="1" applyFill="1" applyBorder="1" applyAlignment="1" applyProtection="1">
      <alignment horizontal="center" vertical="center" wrapText="1"/>
      <protection hidden="1"/>
    </xf>
    <xf numFmtId="0" fontId="1" fillId="13" borderId="23" xfId="0" applyFont="1" applyFill="1" applyBorder="1" applyAlignment="1" applyProtection="1">
      <alignment horizontal="center" vertical="center" wrapText="1"/>
      <protection hidden="1"/>
    </xf>
    <xf numFmtId="0" fontId="2" fillId="13" borderId="24" xfId="0" applyFont="1" applyFill="1" applyBorder="1" applyAlignment="1" applyProtection="1">
      <alignment horizontal="center" vertical="center"/>
      <protection hidden="1"/>
    </xf>
    <xf numFmtId="0" fontId="4" fillId="0" borderId="0" xfId="0" applyFont="1" applyProtection="1"/>
    <xf numFmtId="0" fontId="4" fillId="0" borderId="0" xfId="0" applyFont="1" applyAlignment="1" applyProtection="1"/>
    <xf numFmtId="0" fontId="4" fillId="0" borderId="0" xfId="0" applyFont="1" applyAlignment="1" applyProtection="1">
      <alignment wrapText="1"/>
    </xf>
    <xf numFmtId="0" fontId="5" fillId="0" borderId="0" xfId="0" applyFont="1" applyAlignment="1" applyProtection="1">
      <alignment horizontal="center" wrapText="1"/>
    </xf>
    <xf numFmtId="1" fontId="5" fillId="0" borderId="0" xfId="0" applyNumberFormat="1" applyFont="1" applyAlignment="1" applyProtection="1">
      <alignment horizontal="center"/>
    </xf>
    <xf numFmtId="9" fontId="6" fillId="0" borderId="0" xfId="0" applyNumberFormat="1" applyFont="1" applyFill="1" applyAlignment="1" applyProtection="1">
      <alignment horizontal="center"/>
    </xf>
    <xf numFmtId="0" fontId="7" fillId="0" borderId="0" xfId="0" applyFont="1"/>
    <xf numFmtId="0" fontId="5" fillId="0" borderId="0" xfId="0" applyFont="1" applyProtection="1">
      <protection hidden="1"/>
    </xf>
    <xf numFmtId="0" fontId="5" fillId="0" borderId="0" xfId="0" applyFont="1" applyProtection="1"/>
    <xf numFmtId="0" fontId="9" fillId="0" borderId="46"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9" fillId="0" borderId="0" xfId="0" applyFont="1" applyAlignment="1" applyProtection="1">
      <alignment vertical="center" wrapText="1"/>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1" fontId="4" fillId="5" borderId="5"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5" fillId="0" borderId="46"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0" xfId="0" applyFont="1" applyAlignment="1" applyProtection="1">
      <alignment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2" borderId="9" xfId="0" applyFont="1" applyFill="1" applyBorder="1" applyAlignment="1" applyProtection="1">
      <alignment horizontal="center" vertical="center" wrapText="1"/>
      <protection locked="0"/>
    </xf>
    <xf numFmtId="1" fontId="5" fillId="2" borderId="19" xfId="0" applyNumberFormat="1"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2" borderId="13"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2" borderId="29" xfId="0" applyFont="1" applyFill="1" applyBorder="1" applyAlignment="1" applyProtection="1">
      <alignment horizontal="center" vertical="center" wrapText="1"/>
      <protection locked="0"/>
    </xf>
    <xf numFmtId="1" fontId="5" fillId="2" borderId="21" xfId="0" applyNumberFormat="1"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xf>
    <xf numFmtId="0" fontId="5" fillId="2" borderId="21" xfId="0" applyFont="1" applyFill="1" applyBorder="1" applyAlignment="1" applyProtection="1">
      <alignment horizontal="center" vertical="center" wrapText="1"/>
      <protection locked="0"/>
    </xf>
    <xf numFmtId="1" fontId="5" fillId="2" borderId="20" xfId="0" applyNumberFormat="1" applyFont="1" applyFill="1" applyBorder="1" applyAlignment="1" applyProtection="1">
      <alignment horizontal="center" vertical="center" wrapText="1"/>
      <protection locked="0"/>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2" borderId="33" xfId="0" applyFont="1" applyFill="1" applyBorder="1" applyAlignment="1" applyProtection="1">
      <alignment horizontal="center" vertical="center" wrapText="1"/>
      <protection locked="0"/>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46" xfId="0" applyFont="1" applyBorder="1" applyProtection="1">
      <protection hidden="1"/>
    </xf>
    <xf numFmtId="0" fontId="7" fillId="0" borderId="48" xfId="0" applyFont="1" applyBorder="1"/>
    <xf numFmtId="0" fontId="7" fillId="0" borderId="0" xfId="0" applyFont="1" applyBorder="1"/>
    <xf numFmtId="0" fontId="9" fillId="13" borderId="0" xfId="0" applyFont="1" applyFill="1" applyBorder="1" applyAlignment="1" applyProtection="1">
      <alignment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xf>
    <xf numFmtId="0" fontId="5" fillId="0" borderId="27" xfId="0" applyFont="1" applyBorder="1" applyAlignment="1" applyProtection="1">
      <alignment horizontal="center" vertical="center" wrapText="1"/>
    </xf>
    <xf numFmtId="164" fontId="5" fillId="2" borderId="20" xfId="0" applyNumberFormat="1" applyFont="1" applyFill="1" applyBorder="1" applyAlignment="1" applyProtection="1">
      <alignment horizontal="center" vertical="center" wrapText="1"/>
      <protection locked="0"/>
    </xf>
    <xf numFmtId="10" fontId="5" fillId="2" borderId="20" xfId="0" applyNumberFormat="1" applyFont="1" applyFill="1" applyBorder="1" applyAlignment="1" applyProtection="1">
      <alignment horizontal="center" vertical="center" wrapText="1"/>
      <protection locked="0"/>
    </xf>
    <xf numFmtId="9" fontId="5" fillId="2" borderId="28" xfId="1" applyFont="1" applyFill="1" applyBorder="1" applyAlignment="1" applyProtection="1">
      <alignment horizontal="center" vertical="center" wrapText="1"/>
      <protection locked="0"/>
    </xf>
    <xf numFmtId="9" fontId="5" fillId="2" borderId="28" xfId="0" applyNumberFormat="1" applyFont="1" applyFill="1" applyBorder="1" applyAlignment="1" applyProtection="1">
      <alignment horizontal="center" vertical="center" wrapText="1"/>
      <protection locked="0"/>
    </xf>
    <xf numFmtId="164" fontId="5" fillId="2" borderId="28" xfId="0" applyNumberFormat="1" applyFont="1" applyFill="1" applyBorder="1" applyAlignment="1" applyProtection="1">
      <alignment horizontal="center" vertical="center" wrapText="1"/>
      <protection locked="0"/>
    </xf>
    <xf numFmtId="10" fontId="5" fillId="2" borderId="28" xfId="0" applyNumberFormat="1" applyFont="1" applyFill="1" applyBorder="1" applyAlignment="1" applyProtection="1">
      <alignment horizontal="center" vertical="center" wrapText="1"/>
      <protection locked="0"/>
    </xf>
    <xf numFmtId="0" fontId="5" fillId="13"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5" fillId="0" borderId="51"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52"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9" fontId="5" fillId="2" borderId="29" xfId="1" applyFont="1" applyFill="1" applyBorder="1" applyAlignment="1" applyProtection="1">
      <alignment horizontal="center" vertical="center" wrapText="1"/>
      <protection locked="0"/>
    </xf>
    <xf numFmtId="9" fontId="5" fillId="2" borderId="20" xfId="1" applyFont="1" applyFill="1" applyBorder="1" applyAlignment="1" applyProtection="1">
      <alignment horizontal="center" vertical="center" wrapText="1"/>
      <protection locked="0"/>
    </xf>
    <xf numFmtId="9" fontId="5" fillId="2" borderId="46" xfId="1" applyFont="1" applyFill="1" applyBorder="1" applyAlignment="1" applyProtection="1">
      <alignment horizontal="center" vertical="center" wrapText="1"/>
      <protection locked="0"/>
    </xf>
    <xf numFmtId="9" fontId="5" fillId="2" borderId="22" xfId="1" applyFont="1" applyFill="1" applyBorder="1" applyAlignment="1" applyProtection="1">
      <alignment horizontal="center" vertical="center" wrapText="1"/>
      <protection locked="0"/>
    </xf>
    <xf numFmtId="164" fontId="5" fillId="2" borderId="22" xfId="0" applyNumberFormat="1" applyFont="1" applyFill="1" applyBorder="1" applyAlignment="1" applyProtection="1">
      <alignment horizontal="center" vertical="center" wrapText="1"/>
      <protection locked="0"/>
    </xf>
    <xf numFmtId="10" fontId="5" fillId="2" borderId="29" xfId="0" applyNumberFormat="1" applyFont="1" applyFill="1" applyBorder="1" applyAlignment="1" applyProtection="1">
      <alignment horizontal="center" vertical="center" wrapText="1"/>
      <protection locked="0"/>
    </xf>
    <xf numFmtId="0" fontId="5" fillId="0" borderId="32"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1" fontId="5" fillId="2" borderId="29" xfId="0" applyNumberFormat="1" applyFont="1" applyFill="1" applyBorder="1" applyAlignment="1" applyProtection="1">
      <alignment horizontal="center" vertical="center" wrapText="1"/>
      <protection locked="0"/>
    </xf>
    <xf numFmtId="0" fontId="5" fillId="0" borderId="7" xfId="0" applyFont="1" applyBorder="1" applyAlignment="1" applyProtection="1">
      <alignment vertical="center" wrapText="1"/>
    </xf>
    <xf numFmtId="0" fontId="5" fillId="0" borderId="0" xfId="0" applyFont="1" applyAlignment="1" applyProtection="1">
      <alignment wrapText="1"/>
    </xf>
    <xf numFmtId="0" fontId="12" fillId="0" borderId="0" xfId="0" applyFont="1" applyProtection="1">
      <protection hidden="1"/>
    </xf>
    <xf numFmtId="0" fontId="13" fillId="0" borderId="0" xfId="0" applyFont="1" applyAlignment="1">
      <alignment horizontal="center" vertical="center"/>
    </xf>
    <xf numFmtId="0" fontId="14" fillId="0" borderId="0" xfId="0" applyFont="1" applyAlignment="1" applyProtection="1">
      <alignment horizontal="center" vertical="center"/>
      <protection hidden="1"/>
    </xf>
    <xf numFmtId="0" fontId="12" fillId="0" borderId="0" xfId="0" applyFont="1" applyAlignment="1" applyProtection="1">
      <alignment vertical="center" wrapText="1"/>
      <protection hidden="1"/>
    </xf>
    <xf numFmtId="0" fontId="14" fillId="3" borderId="20" xfId="0" applyFont="1" applyFill="1" applyBorder="1" applyAlignment="1" applyProtection="1">
      <alignment horizontal="center" vertical="center"/>
      <protection hidden="1"/>
    </xf>
    <xf numFmtId="0" fontId="12" fillId="10" borderId="9" xfId="0" applyFont="1" applyFill="1" applyBorder="1" applyAlignment="1" applyProtection="1">
      <alignment horizontal="center" vertical="center" wrapText="1"/>
      <protection hidden="1"/>
    </xf>
    <xf numFmtId="0" fontId="12" fillId="10" borderId="30" xfId="0" applyFont="1" applyFill="1" applyBorder="1" applyAlignment="1" applyProtection="1">
      <alignment horizontal="center" vertical="center" wrapText="1"/>
      <protection hidden="1"/>
    </xf>
    <xf numFmtId="0" fontId="12" fillId="10" borderId="27" xfId="0" applyFont="1" applyFill="1" applyBorder="1" applyAlignment="1" applyProtection="1">
      <alignment horizontal="center" vertical="center" wrapText="1"/>
      <protection hidden="1"/>
    </xf>
    <xf numFmtId="0" fontId="19" fillId="11" borderId="30" xfId="0" applyFont="1" applyFill="1" applyBorder="1" applyAlignment="1" applyProtection="1">
      <alignment horizontal="center" vertical="center" wrapText="1"/>
      <protection hidden="1"/>
    </xf>
    <xf numFmtId="0" fontId="19" fillId="11" borderId="27" xfId="0" applyFont="1" applyFill="1" applyBorder="1" applyAlignment="1" applyProtection="1">
      <alignment horizontal="center" vertical="center" wrapText="1"/>
      <protection hidden="1"/>
    </xf>
    <xf numFmtId="0" fontId="19" fillId="11" borderId="49" xfId="0" applyFont="1" applyFill="1" applyBorder="1" applyAlignment="1" applyProtection="1">
      <alignment horizontal="center" vertical="center" wrapText="1"/>
      <protection hidden="1"/>
    </xf>
    <xf numFmtId="0" fontId="14" fillId="3" borderId="28" xfId="0" applyFont="1" applyFill="1" applyBorder="1" applyAlignment="1" applyProtection="1">
      <alignment horizontal="center" vertical="center"/>
      <protection hidden="1"/>
    </xf>
    <xf numFmtId="0" fontId="12" fillId="10" borderId="21" xfId="0" applyFont="1" applyFill="1" applyBorder="1" applyAlignment="1" applyProtection="1">
      <alignment horizontal="center" vertical="center" wrapText="1"/>
      <protection hidden="1"/>
    </xf>
    <xf numFmtId="0" fontId="12" fillId="10" borderId="46" xfId="0" applyFont="1" applyFill="1" applyBorder="1" applyAlignment="1" applyProtection="1">
      <alignment horizontal="center" vertical="center" wrapText="1"/>
      <protection hidden="1"/>
    </xf>
    <xf numFmtId="0" fontId="19" fillId="11" borderId="46" xfId="0" applyFont="1" applyFill="1" applyBorder="1" applyAlignment="1" applyProtection="1">
      <alignment horizontal="center" vertical="center" wrapText="1"/>
      <protection hidden="1"/>
    </xf>
    <xf numFmtId="0" fontId="12" fillId="10" borderId="13" xfId="0" applyFont="1" applyFill="1" applyBorder="1" applyAlignment="1" applyProtection="1">
      <alignment horizontal="center" vertical="center" wrapText="1"/>
      <protection hidden="1"/>
    </xf>
    <xf numFmtId="0" fontId="12" fillId="10" borderId="28" xfId="0" applyFont="1" applyFill="1" applyBorder="1" applyAlignment="1" applyProtection="1">
      <alignment horizontal="center" vertical="center" wrapText="1"/>
      <protection hidden="1"/>
    </xf>
    <xf numFmtId="0" fontId="12" fillId="10" borderId="38" xfId="0" applyFont="1" applyFill="1" applyBorder="1" applyAlignment="1" applyProtection="1">
      <alignment horizontal="center" vertical="center" wrapText="1"/>
      <protection hidden="1"/>
    </xf>
    <xf numFmtId="0" fontId="19" fillId="11" borderId="28" xfId="0" applyFont="1" applyFill="1" applyBorder="1" applyAlignment="1" applyProtection="1">
      <alignment horizontal="center" vertical="center" wrapText="1"/>
      <protection hidden="1"/>
    </xf>
    <xf numFmtId="0" fontId="19" fillId="11" borderId="38" xfId="0" applyFont="1" applyFill="1" applyBorder="1" applyAlignment="1" applyProtection="1">
      <alignment horizontal="center" vertical="center" wrapText="1"/>
      <protection hidden="1"/>
    </xf>
    <xf numFmtId="0" fontId="19" fillId="11" borderId="50" xfId="0" applyFont="1" applyFill="1" applyBorder="1" applyAlignment="1" applyProtection="1">
      <alignment horizontal="center" vertical="center" wrapText="1"/>
      <protection hidden="1"/>
    </xf>
    <xf numFmtId="0" fontId="14" fillId="3" borderId="29" xfId="0" applyFont="1" applyFill="1" applyBorder="1" applyAlignment="1" applyProtection="1">
      <alignment horizontal="center" vertical="center"/>
      <protection hidden="1"/>
    </xf>
    <xf numFmtId="0" fontId="12" fillId="10" borderId="64" xfId="0" applyFont="1" applyFill="1" applyBorder="1" applyAlignment="1" applyProtection="1">
      <alignment horizontal="center" vertical="center" wrapText="1"/>
      <protection hidden="1"/>
    </xf>
    <xf numFmtId="0" fontId="12" fillId="10" borderId="40" xfId="0" applyFont="1" applyFill="1" applyBorder="1" applyAlignment="1" applyProtection="1">
      <alignment horizontal="center" vertical="center" wrapText="1"/>
      <protection hidden="1"/>
    </xf>
    <xf numFmtId="0" fontId="12" fillId="10" borderId="39" xfId="0" applyFont="1" applyFill="1" applyBorder="1" applyAlignment="1" applyProtection="1">
      <alignment horizontal="center" vertical="center" wrapText="1"/>
      <protection hidden="1"/>
    </xf>
    <xf numFmtId="0" fontId="19" fillId="11" borderId="40" xfId="0" applyFont="1" applyFill="1" applyBorder="1" applyAlignment="1" applyProtection="1">
      <alignment horizontal="center" vertical="center" wrapText="1"/>
      <protection hidden="1"/>
    </xf>
    <xf numFmtId="0" fontId="19" fillId="11" borderId="39" xfId="0" applyFont="1" applyFill="1" applyBorder="1" applyAlignment="1" applyProtection="1">
      <alignment horizontal="center" vertical="center" wrapText="1"/>
      <protection hidden="1"/>
    </xf>
    <xf numFmtId="0" fontId="14" fillId="3" borderId="30" xfId="0" applyFont="1" applyFill="1" applyBorder="1" applyAlignment="1" applyProtection="1">
      <alignment horizontal="center" vertical="center"/>
      <protection hidden="1"/>
    </xf>
    <xf numFmtId="0" fontId="12" fillId="10" borderId="64" xfId="0" applyFont="1" applyFill="1" applyBorder="1" applyAlignment="1" applyProtection="1">
      <alignment horizontal="center" vertical="center"/>
      <protection hidden="1"/>
    </xf>
    <xf numFmtId="0" fontId="12" fillId="10" borderId="46" xfId="0" applyFont="1" applyFill="1" applyBorder="1" applyAlignment="1" applyProtection="1">
      <alignment horizontal="center" vertical="center"/>
      <protection hidden="1"/>
    </xf>
    <xf numFmtId="0" fontId="12" fillId="10" borderId="29" xfId="0" applyFont="1" applyFill="1" applyBorder="1" applyAlignment="1" applyProtection="1">
      <alignment horizontal="center" vertical="center"/>
      <protection hidden="1"/>
    </xf>
    <xf numFmtId="0" fontId="19" fillId="11" borderId="40" xfId="0" applyFont="1" applyFill="1" applyBorder="1" applyAlignment="1" applyProtection="1">
      <alignment horizontal="center" vertical="center"/>
      <protection hidden="1"/>
    </xf>
    <xf numFmtId="0" fontId="19" fillId="11" borderId="29" xfId="0" applyFont="1" applyFill="1" applyBorder="1" applyAlignment="1" applyProtection="1">
      <alignment horizontal="center" vertical="center"/>
      <protection hidden="1"/>
    </xf>
    <xf numFmtId="9" fontId="15" fillId="10" borderId="20" xfId="0" applyNumberFormat="1" applyFont="1" applyFill="1" applyBorder="1" applyAlignment="1" applyProtection="1">
      <alignment horizontal="center" vertical="center" wrapText="1"/>
      <protection hidden="1"/>
    </xf>
    <xf numFmtId="9" fontId="15" fillId="10" borderId="19" xfId="0" applyNumberFormat="1" applyFont="1" applyFill="1" applyBorder="1" applyAlignment="1" applyProtection="1">
      <alignment horizontal="center" vertical="center" wrapText="1"/>
      <protection hidden="1"/>
    </xf>
    <xf numFmtId="0" fontId="16" fillId="11" borderId="50" xfId="0" applyFont="1" applyFill="1" applyBorder="1" applyAlignment="1" applyProtection="1">
      <alignment horizontal="center" vertical="center" wrapText="1"/>
      <protection hidden="1"/>
    </xf>
    <xf numFmtId="0" fontId="16" fillId="11" borderId="20" xfId="0" applyFont="1" applyFill="1" applyBorder="1" applyAlignment="1" applyProtection="1">
      <alignment horizontal="center" vertical="center"/>
      <protection hidden="1"/>
    </xf>
    <xf numFmtId="0" fontId="16" fillId="11" borderId="13" xfId="0" applyFont="1" applyFill="1" applyBorder="1" applyAlignment="1" applyProtection="1">
      <alignment horizontal="center" vertical="center" wrapText="1"/>
      <protection hidden="1"/>
    </xf>
    <xf numFmtId="9" fontId="15" fillId="10" borderId="28" xfId="0" applyNumberFormat="1" applyFont="1" applyFill="1" applyBorder="1" applyAlignment="1" applyProtection="1">
      <alignment horizontal="center" vertical="center" wrapText="1"/>
      <protection hidden="1"/>
    </xf>
    <xf numFmtId="9" fontId="15" fillId="10" borderId="13" xfId="0" applyNumberFormat="1" applyFont="1" applyFill="1" applyBorder="1" applyAlignment="1" applyProtection="1">
      <alignment horizontal="center" vertical="center" wrapText="1"/>
      <protection hidden="1"/>
    </xf>
    <xf numFmtId="0" fontId="16" fillId="11" borderId="28" xfId="0" applyFont="1" applyFill="1" applyBorder="1" applyAlignment="1" applyProtection="1">
      <alignment horizontal="center" vertical="center"/>
      <protection hidden="1"/>
    </xf>
    <xf numFmtId="1" fontId="15" fillId="10" borderId="13" xfId="0" applyNumberFormat="1" applyFont="1" applyFill="1" applyBorder="1" applyAlignment="1" applyProtection="1">
      <alignment horizontal="center" vertical="center" wrapText="1"/>
      <protection hidden="1"/>
    </xf>
    <xf numFmtId="9" fontId="15" fillId="10" borderId="29" xfId="0" applyNumberFormat="1" applyFont="1" applyFill="1" applyBorder="1" applyAlignment="1" applyProtection="1">
      <alignment horizontal="center" vertical="center" wrapText="1"/>
      <protection hidden="1"/>
    </xf>
    <xf numFmtId="0" fontId="16" fillId="11" borderId="55" xfId="0" applyFont="1" applyFill="1" applyBorder="1" applyAlignment="1" applyProtection="1">
      <alignment horizontal="center" vertical="center" wrapText="1"/>
      <protection hidden="1"/>
    </xf>
    <xf numFmtId="0" fontId="16" fillId="11" borderId="29" xfId="0" applyFont="1" applyFill="1" applyBorder="1" applyAlignment="1" applyProtection="1">
      <alignment horizontal="center" vertical="center"/>
      <protection hidden="1"/>
    </xf>
    <xf numFmtId="0" fontId="16" fillId="11" borderId="25" xfId="0" applyFont="1" applyFill="1" applyBorder="1" applyAlignment="1" applyProtection="1">
      <alignment horizontal="center" vertical="center" wrapText="1"/>
      <protection hidden="1"/>
    </xf>
    <xf numFmtId="9" fontId="15" fillId="10" borderId="30" xfId="0" applyNumberFormat="1" applyFont="1" applyFill="1" applyBorder="1" applyAlignment="1" applyProtection="1">
      <alignment horizontal="center" vertical="center" wrapText="1"/>
      <protection hidden="1"/>
    </xf>
    <xf numFmtId="0" fontId="16" fillId="11" borderId="28" xfId="0" applyFont="1" applyFill="1" applyBorder="1" applyAlignment="1" applyProtection="1">
      <alignment horizontal="center" vertical="center" wrapText="1"/>
      <protection hidden="1"/>
    </xf>
    <xf numFmtId="9" fontId="15" fillId="10" borderId="25" xfId="0" applyNumberFormat="1" applyFont="1" applyFill="1" applyBorder="1" applyAlignment="1" applyProtection="1">
      <alignment horizontal="center" vertical="center" wrapText="1"/>
      <protection hidden="1"/>
    </xf>
    <xf numFmtId="0" fontId="16" fillId="11" borderId="29" xfId="0" applyFont="1" applyFill="1" applyBorder="1" applyAlignment="1" applyProtection="1">
      <alignment horizontal="center" vertical="center" wrapText="1"/>
      <protection hidden="1"/>
    </xf>
    <xf numFmtId="0" fontId="16" fillId="11" borderId="49" xfId="0" applyFont="1" applyFill="1" applyBorder="1" applyAlignment="1" applyProtection="1">
      <alignment horizontal="center" vertical="center" wrapText="1"/>
      <protection hidden="1"/>
    </xf>
    <xf numFmtId="0" fontId="16" fillId="11" borderId="30" xfId="0" applyFont="1" applyFill="1" applyBorder="1" applyAlignment="1" applyProtection="1">
      <alignment horizontal="center" vertical="center" wrapText="1"/>
      <protection hidden="1"/>
    </xf>
    <xf numFmtId="0" fontId="16" fillId="11" borderId="19" xfId="0" applyFont="1" applyFill="1" applyBorder="1" applyAlignment="1" applyProtection="1">
      <alignment horizontal="center" vertical="center" wrapText="1"/>
      <protection hidden="1"/>
    </xf>
    <xf numFmtId="9" fontId="15" fillId="10" borderId="9" xfId="0" applyNumberFormat="1" applyFont="1" applyFill="1" applyBorder="1" applyAlignment="1" applyProtection="1">
      <alignment horizontal="center" vertical="center" wrapText="1"/>
      <protection hidden="1"/>
    </xf>
    <xf numFmtId="0" fontId="20" fillId="11" borderId="49" xfId="0" applyFont="1" applyFill="1" applyBorder="1" applyAlignment="1" applyProtection="1">
      <alignment horizontal="center" vertical="center" wrapText="1"/>
      <protection hidden="1"/>
    </xf>
    <xf numFmtId="0" fontId="20" fillId="11" borderId="30" xfId="0" applyFont="1" applyFill="1" applyBorder="1" applyAlignment="1" applyProtection="1">
      <alignment horizontal="center" vertical="center"/>
      <protection hidden="1"/>
    </xf>
    <xf numFmtId="0" fontId="20" fillId="11" borderId="19" xfId="0" applyFont="1" applyFill="1" applyBorder="1" applyAlignment="1" applyProtection="1">
      <alignment horizontal="center" vertical="center" wrapText="1"/>
      <protection hidden="1"/>
    </xf>
    <xf numFmtId="2" fontId="15" fillId="10" borderId="28" xfId="0" applyNumberFormat="1" applyFont="1" applyFill="1" applyBorder="1" applyAlignment="1" applyProtection="1">
      <alignment horizontal="center" vertical="center" wrapText="1"/>
      <protection hidden="1"/>
    </xf>
    <xf numFmtId="17" fontId="15" fillId="10" borderId="28" xfId="0" applyNumberFormat="1" applyFont="1" applyFill="1" applyBorder="1" applyAlignment="1" applyProtection="1">
      <alignment horizontal="center" vertical="center" wrapText="1"/>
      <protection hidden="1"/>
    </xf>
    <xf numFmtId="2" fontId="15" fillId="10" borderId="13" xfId="0" applyNumberFormat="1" applyFont="1" applyFill="1" applyBorder="1" applyAlignment="1" applyProtection="1">
      <alignment horizontal="center" vertical="center" wrapText="1"/>
      <protection hidden="1"/>
    </xf>
    <xf numFmtId="0" fontId="20" fillId="11" borderId="50" xfId="0" applyFont="1" applyFill="1" applyBorder="1" applyAlignment="1" applyProtection="1">
      <alignment horizontal="center" vertical="center" wrapText="1"/>
      <protection hidden="1"/>
    </xf>
    <xf numFmtId="0" fontId="20" fillId="11" borderId="28" xfId="0" applyFont="1" applyFill="1" applyBorder="1" applyAlignment="1" applyProtection="1">
      <alignment horizontal="center" vertical="center"/>
      <protection hidden="1"/>
    </xf>
    <xf numFmtId="0" fontId="20" fillId="11" borderId="13" xfId="0" applyFont="1" applyFill="1" applyBorder="1" applyAlignment="1" applyProtection="1">
      <alignment horizontal="center" vertical="center" wrapText="1"/>
      <protection hidden="1"/>
    </xf>
    <xf numFmtId="0" fontId="20" fillId="11" borderId="55" xfId="0" applyFont="1" applyFill="1" applyBorder="1" applyAlignment="1" applyProtection="1">
      <alignment horizontal="center" vertical="center" wrapText="1"/>
      <protection hidden="1"/>
    </xf>
    <xf numFmtId="0" fontId="20" fillId="11" borderId="29" xfId="0" applyFont="1" applyFill="1" applyBorder="1" applyAlignment="1" applyProtection="1">
      <alignment horizontal="center" vertical="center"/>
      <protection hidden="1"/>
    </xf>
    <xf numFmtId="0" fontId="20" fillId="11" borderId="25" xfId="0" applyFont="1" applyFill="1" applyBorder="1" applyAlignment="1" applyProtection="1">
      <alignment horizontal="center" vertical="center" wrapText="1"/>
      <protection hidden="1"/>
    </xf>
    <xf numFmtId="1" fontId="15" fillId="10" borderId="30" xfId="0" applyNumberFormat="1" applyFont="1" applyFill="1" applyBorder="1" applyAlignment="1" applyProtection="1">
      <alignment horizontal="center" vertical="center" wrapText="1"/>
      <protection hidden="1"/>
    </xf>
    <xf numFmtId="1" fontId="15" fillId="10" borderId="9" xfId="0" applyNumberFormat="1" applyFont="1" applyFill="1" applyBorder="1" applyAlignment="1" applyProtection="1">
      <alignment horizontal="center" vertical="center" wrapText="1"/>
      <protection hidden="1"/>
    </xf>
    <xf numFmtId="0" fontId="11" fillId="10" borderId="28" xfId="0" applyFont="1" applyFill="1" applyBorder="1" applyAlignment="1" applyProtection="1">
      <alignment horizontal="center" vertical="center" wrapText="1"/>
      <protection hidden="1"/>
    </xf>
    <xf numFmtId="0" fontId="11" fillId="10" borderId="13" xfId="0" applyFont="1" applyFill="1" applyBorder="1" applyAlignment="1" applyProtection="1">
      <alignment horizontal="center" vertical="center" wrapText="1"/>
      <protection hidden="1"/>
    </xf>
    <xf numFmtId="0" fontId="11" fillId="10" borderId="19" xfId="0" applyFont="1" applyFill="1" applyBorder="1" applyAlignment="1" applyProtection="1">
      <alignment horizontal="center" vertical="center" wrapText="1"/>
      <protection hidden="1"/>
    </xf>
    <xf numFmtId="0" fontId="1" fillId="13" borderId="66"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5" xfId="0" applyFont="1" applyFill="1" applyBorder="1" applyAlignment="1" applyProtection="1">
      <alignment horizontal="center" vertical="center" wrapText="1"/>
      <protection hidden="1"/>
    </xf>
    <xf numFmtId="0" fontId="1" fillId="14" borderId="6" xfId="0" applyFont="1" applyFill="1" applyBorder="1" applyAlignment="1" applyProtection="1">
      <alignment horizontal="center" vertical="center"/>
      <protection hidden="1"/>
    </xf>
    <xf numFmtId="0" fontId="1" fillId="14" borderId="37" xfId="0" applyFont="1" applyFill="1" applyBorder="1" applyAlignment="1" applyProtection="1">
      <alignment horizontal="center" vertical="center" wrapText="1"/>
      <protection hidden="1"/>
    </xf>
    <xf numFmtId="9" fontId="1" fillId="14" borderId="8" xfId="0" applyNumberFormat="1" applyFont="1" applyFill="1" applyBorder="1" applyAlignment="1" applyProtection="1">
      <alignment horizontal="center" vertical="center" wrapText="1"/>
      <protection hidden="1"/>
    </xf>
    <xf numFmtId="0" fontId="1" fillId="13" borderId="10" xfId="0" applyFont="1" applyFill="1" applyBorder="1" applyAlignment="1" applyProtection="1">
      <alignment horizontal="center" vertical="center" wrapText="1"/>
      <protection hidden="1"/>
    </xf>
    <xf numFmtId="0" fontId="2" fillId="13" borderId="15" xfId="0" applyFont="1" applyFill="1" applyBorder="1" applyAlignment="1" applyProtection="1">
      <alignment horizontal="center" vertical="center" wrapText="1"/>
      <protection hidden="1"/>
    </xf>
    <xf numFmtId="9" fontId="2" fillId="15" borderId="12" xfId="0" applyNumberFormat="1" applyFont="1" applyFill="1" applyBorder="1" applyAlignment="1" applyProtection="1">
      <alignment horizontal="center" vertical="center"/>
      <protection hidden="1"/>
    </xf>
    <xf numFmtId="0" fontId="2" fillId="13" borderId="11" xfId="0" applyFont="1" applyFill="1" applyBorder="1" applyAlignment="1" applyProtection="1">
      <alignment horizontal="center" vertical="center" wrapText="1"/>
      <protection hidden="1"/>
    </xf>
    <xf numFmtId="9" fontId="2" fillId="15" borderId="24" xfId="0" applyNumberFormat="1" applyFont="1" applyFill="1" applyBorder="1" applyAlignment="1" applyProtection="1">
      <alignment horizontal="center" vertical="center"/>
      <protection hidden="1"/>
    </xf>
    <xf numFmtId="0" fontId="1" fillId="16" borderId="66" xfId="0" applyFont="1" applyFill="1" applyBorder="1" applyAlignment="1" applyProtection="1">
      <alignment horizontal="center" vertical="center" wrapText="1"/>
      <protection hidden="1"/>
    </xf>
    <xf numFmtId="0" fontId="2" fillId="16" borderId="36" xfId="0" applyFont="1" applyFill="1" applyBorder="1" applyAlignment="1" applyProtection="1">
      <alignment horizontal="center" vertical="center"/>
      <protection hidden="1"/>
    </xf>
    <xf numFmtId="9" fontId="2" fillId="17" borderId="4" xfId="1" applyNumberFormat="1" applyFont="1" applyFill="1" applyBorder="1" applyAlignment="1" applyProtection="1">
      <alignment horizontal="center" vertical="center"/>
      <protection hidden="1"/>
    </xf>
    <xf numFmtId="0" fontId="23" fillId="0" borderId="0" xfId="0" applyFont="1" applyAlignment="1">
      <alignment vertical="center"/>
    </xf>
    <xf numFmtId="0" fontId="14" fillId="0" borderId="0" xfId="0" applyFont="1" applyBorder="1" applyAlignment="1" applyProtection="1">
      <alignment horizontal="center" vertical="center"/>
      <protection hidden="1"/>
    </xf>
    <xf numFmtId="0" fontId="12" fillId="0" borderId="0" xfId="0" applyFont="1" applyBorder="1" applyProtection="1">
      <protection hidden="1"/>
    </xf>
    <xf numFmtId="0" fontId="5" fillId="0" borderId="0" xfId="0" applyFont="1" applyBorder="1" applyProtection="1">
      <protection hidden="1"/>
    </xf>
    <xf numFmtId="0" fontId="5" fillId="0" borderId="56" xfId="0" applyFont="1" applyBorder="1" applyProtection="1">
      <protection hidden="1"/>
    </xf>
    <xf numFmtId="0" fontId="13" fillId="12" borderId="70" xfId="0" applyFont="1" applyFill="1" applyBorder="1" applyAlignment="1">
      <alignment horizontal="center" vertical="center"/>
    </xf>
    <xf numFmtId="0" fontId="12" fillId="10" borderId="0" xfId="0" applyFont="1" applyFill="1" applyBorder="1" applyAlignment="1" applyProtection="1">
      <alignment horizontal="center" vertical="center" wrapText="1"/>
      <protection hidden="1"/>
    </xf>
    <xf numFmtId="0" fontId="19" fillId="11" borderId="0" xfId="0" applyFont="1" applyFill="1" applyBorder="1" applyAlignment="1" applyProtection="1">
      <alignment horizontal="center" vertical="center" wrapText="1"/>
      <protection hidden="1"/>
    </xf>
    <xf numFmtId="0" fontId="1" fillId="13" borderId="71" xfId="0" applyFont="1" applyFill="1" applyBorder="1" applyAlignment="1" applyProtection="1">
      <alignment horizontal="center" vertical="center" wrapText="1"/>
      <protection hidden="1"/>
    </xf>
    <xf numFmtId="0" fontId="2" fillId="13" borderId="72" xfId="0" applyFont="1" applyFill="1" applyBorder="1" applyAlignment="1" applyProtection="1">
      <alignment horizontal="center" vertical="center" wrapText="1"/>
      <protection hidden="1"/>
    </xf>
    <xf numFmtId="0" fontId="2" fillId="13" borderId="73" xfId="0" applyFont="1" applyFill="1" applyBorder="1" applyAlignment="1" applyProtection="1">
      <alignment horizontal="center" vertical="center" wrapText="1"/>
      <protection hidden="1"/>
    </xf>
    <xf numFmtId="0" fontId="13" fillId="12" borderId="74" xfId="0" applyFont="1" applyFill="1" applyBorder="1" applyAlignment="1">
      <alignment horizontal="center" vertical="center"/>
    </xf>
    <xf numFmtId="0" fontId="2" fillId="13" borderId="75" xfId="0" applyFont="1" applyFill="1" applyBorder="1" applyAlignment="1" applyProtection="1">
      <alignment horizontal="center" vertical="center" wrapText="1"/>
      <protection hidden="1"/>
    </xf>
    <xf numFmtId="0" fontId="1" fillId="16" borderId="76" xfId="0" applyFont="1" applyFill="1" applyBorder="1" applyAlignment="1" applyProtection="1">
      <alignment horizontal="center" vertical="center"/>
      <protection hidden="1"/>
    </xf>
    <xf numFmtId="0" fontId="9" fillId="13" borderId="56" xfId="0" applyFont="1" applyFill="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2" fillId="13" borderId="72" xfId="0" applyFont="1" applyFill="1" applyBorder="1" applyAlignment="1" applyProtection="1">
      <alignment horizontal="center" vertical="center"/>
      <protection hidden="1"/>
    </xf>
    <xf numFmtId="0" fontId="2" fillId="13" borderId="78" xfId="0" applyFont="1" applyFill="1" applyBorder="1" applyAlignment="1" applyProtection="1">
      <alignment horizontal="center" vertical="center" wrapText="1"/>
      <protection hidden="1"/>
    </xf>
    <xf numFmtId="0" fontId="1" fillId="13" borderId="76" xfId="0" applyFont="1" applyFill="1" applyBorder="1" applyAlignment="1" applyProtection="1">
      <alignment horizontal="center" vertical="center" wrapText="1"/>
      <protection hidden="1"/>
    </xf>
    <xf numFmtId="0" fontId="5" fillId="13" borderId="56" xfId="0" applyFont="1" applyFill="1" applyBorder="1" applyAlignment="1" applyProtection="1">
      <alignment vertical="center" wrapText="1"/>
      <protection hidden="1"/>
    </xf>
    <xf numFmtId="0" fontId="22" fillId="9" borderId="76" xfId="0" applyFont="1" applyFill="1" applyBorder="1" applyAlignment="1" applyProtection="1">
      <alignment horizontal="center" vertical="center" wrapText="1"/>
    </xf>
    <xf numFmtId="0" fontId="5" fillId="0" borderId="0" xfId="0" applyFont="1" applyBorder="1" applyAlignment="1" applyProtection="1">
      <alignment vertical="center" wrapText="1"/>
      <protection hidden="1"/>
    </xf>
    <xf numFmtId="0" fontId="22" fillId="9" borderId="76" xfId="0" applyFont="1" applyFill="1" applyBorder="1" applyAlignment="1" applyProtection="1">
      <alignment horizontal="center" vertical="center" wrapText="1"/>
      <protection hidden="1"/>
    </xf>
    <xf numFmtId="0" fontId="5" fillId="0" borderId="0" xfId="0" applyFont="1" applyBorder="1" applyAlignment="1" applyProtection="1">
      <alignment vertical="center" wrapText="1"/>
    </xf>
    <xf numFmtId="0" fontId="5" fillId="0" borderId="56" xfId="0" applyFont="1" applyBorder="1" applyAlignment="1" applyProtection="1">
      <alignment vertical="center" wrapText="1"/>
      <protection hidden="1"/>
    </xf>
    <xf numFmtId="0" fontId="13" fillId="12" borderId="79" xfId="0" applyFont="1" applyFill="1" applyBorder="1" applyAlignment="1">
      <alignment horizontal="center" vertical="center"/>
    </xf>
    <xf numFmtId="0" fontId="13" fillId="12" borderId="80" xfId="0" applyFont="1" applyFill="1" applyBorder="1" applyAlignment="1">
      <alignment horizontal="center" vertical="center"/>
    </xf>
    <xf numFmtId="0" fontId="13" fillId="12" borderId="81" xfId="0" applyFont="1" applyFill="1" applyBorder="1" applyAlignment="1">
      <alignment horizontal="center" vertical="center"/>
    </xf>
    <xf numFmtId="9" fontId="15" fillId="10" borderId="82" xfId="0" applyNumberFormat="1" applyFont="1" applyFill="1" applyBorder="1" applyAlignment="1" applyProtection="1">
      <alignment horizontal="center" vertical="center" wrapText="1"/>
      <protection hidden="1"/>
    </xf>
    <xf numFmtId="9" fontId="15" fillId="10" borderId="83" xfId="0" applyNumberFormat="1" applyFont="1" applyFill="1" applyBorder="1" applyAlignment="1" applyProtection="1">
      <alignment horizontal="center" vertical="center" wrapText="1"/>
      <protection hidden="1"/>
    </xf>
    <xf numFmtId="0" fontId="20" fillId="11" borderId="84" xfId="0" applyFont="1" applyFill="1" applyBorder="1" applyAlignment="1" applyProtection="1">
      <alignment horizontal="center" vertical="center" wrapText="1"/>
      <protection hidden="1"/>
    </xf>
    <xf numFmtId="0" fontId="20" fillId="11" borderId="82" xfId="0" applyFont="1" applyFill="1" applyBorder="1" applyAlignment="1" applyProtection="1">
      <alignment horizontal="center" vertical="center"/>
      <protection hidden="1"/>
    </xf>
    <xf numFmtId="0" fontId="20" fillId="11" borderId="83" xfId="0" applyFont="1" applyFill="1" applyBorder="1" applyAlignment="1" applyProtection="1">
      <alignment horizontal="center" vertical="center" wrapText="1"/>
      <protection hidden="1"/>
    </xf>
    <xf numFmtId="0" fontId="5" fillId="0" borderId="85" xfId="0" applyFont="1" applyBorder="1" applyProtection="1">
      <protection hidden="1"/>
    </xf>
    <xf numFmtId="0" fontId="5" fillId="0" borderId="86" xfId="0" applyFont="1" applyBorder="1" applyProtection="1">
      <protection hidden="1"/>
    </xf>
    <xf numFmtId="0" fontId="5" fillId="0" borderId="0" xfId="0" applyFont="1" applyBorder="1" applyAlignment="1" applyProtection="1">
      <alignment horizontal="center" vertical="center" wrapText="1"/>
    </xf>
    <xf numFmtId="0" fontId="13" fillId="0" borderId="0" xfId="0" applyFont="1" applyBorder="1" applyAlignment="1">
      <alignment horizontal="center" vertical="center"/>
    </xf>
    <xf numFmtId="0" fontId="13" fillId="0" borderId="85" xfId="0" applyFont="1" applyBorder="1" applyAlignment="1">
      <alignment horizontal="center" vertical="center"/>
    </xf>
    <xf numFmtId="0" fontId="13" fillId="12" borderId="27" xfId="0" applyFont="1" applyFill="1" applyBorder="1" applyAlignment="1">
      <alignment horizontal="center" vertical="center"/>
    </xf>
    <xf numFmtId="0" fontId="13" fillId="12" borderId="38" xfId="0" applyFont="1" applyFill="1" applyBorder="1" applyAlignment="1">
      <alignment horizontal="center" vertical="center"/>
    </xf>
    <xf numFmtId="0" fontId="13" fillId="12" borderId="31" xfId="0" applyFont="1" applyFill="1" applyBorder="1" applyAlignment="1">
      <alignment horizontal="center" vertical="center"/>
    </xf>
    <xf numFmtId="0" fontId="13" fillId="0" borderId="56" xfId="0" applyFont="1" applyBorder="1" applyAlignment="1">
      <alignment horizontal="center" vertical="center"/>
    </xf>
    <xf numFmtId="0" fontId="11" fillId="0" borderId="56" xfId="0" applyFont="1" applyFill="1" applyBorder="1" applyAlignment="1">
      <alignment horizontal="center" vertical="center" wrapText="1"/>
    </xf>
    <xf numFmtId="0" fontId="13" fillId="12" borderId="88" xfId="0" applyFont="1" applyFill="1" applyBorder="1" applyAlignment="1">
      <alignment horizontal="center" vertical="center"/>
    </xf>
    <xf numFmtId="0" fontId="13" fillId="0" borderId="0" xfId="0" applyFont="1" applyFill="1" applyBorder="1" applyAlignment="1">
      <alignment horizontal="center" vertical="center"/>
    </xf>
    <xf numFmtId="0" fontId="13" fillId="12" borderId="41" xfId="0" applyFont="1" applyFill="1" applyBorder="1" applyAlignment="1">
      <alignment horizontal="center" vertical="center"/>
    </xf>
    <xf numFmtId="0" fontId="14" fillId="0" borderId="87" xfId="0" applyFont="1" applyBorder="1" applyAlignment="1" applyProtection="1">
      <alignment horizontal="center" vertical="center"/>
      <protection hidden="1"/>
    </xf>
    <xf numFmtId="0" fontId="13" fillId="0" borderId="21" xfId="0" applyFont="1" applyFill="1" applyBorder="1" applyAlignment="1">
      <alignment horizontal="center" vertical="center"/>
    </xf>
    <xf numFmtId="0" fontId="13" fillId="12" borderId="89" xfId="0" applyFont="1" applyFill="1" applyBorder="1" applyAlignment="1">
      <alignment horizontal="center" vertical="center"/>
    </xf>
    <xf numFmtId="0" fontId="13" fillId="12" borderId="90" xfId="0" applyFont="1" applyFill="1" applyBorder="1" applyAlignment="1">
      <alignment horizontal="center" vertical="center"/>
    </xf>
    <xf numFmtId="0" fontId="14" fillId="3" borderId="22" xfId="0" applyFont="1" applyFill="1" applyBorder="1" applyAlignment="1" applyProtection="1">
      <alignment horizontal="center" vertical="center"/>
      <protection hidden="1"/>
    </xf>
    <xf numFmtId="0" fontId="13" fillId="7" borderId="69" xfId="0" applyFont="1" applyFill="1" applyBorder="1" applyAlignment="1">
      <alignment vertical="center"/>
    </xf>
    <xf numFmtId="0" fontId="13" fillId="7" borderId="77" xfId="0" applyFont="1" applyFill="1" applyBorder="1" applyAlignment="1">
      <alignment vertical="center"/>
    </xf>
    <xf numFmtId="0" fontId="13" fillId="0" borderId="0" xfId="0" applyFont="1" applyFill="1" applyBorder="1" applyAlignment="1">
      <alignment vertical="center"/>
    </xf>
    <xf numFmtId="0" fontId="13" fillId="7" borderId="45" xfId="0" applyFont="1" applyFill="1" applyBorder="1" applyAlignment="1">
      <alignment vertical="center"/>
    </xf>
    <xf numFmtId="0" fontId="13" fillId="7" borderId="40" xfId="0" applyFont="1" applyFill="1" applyBorder="1" applyAlignment="1">
      <alignment vertical="center"/>
    </xf>
    <xf numFmtId="1" fontId="15" fillId="10" borderId="20" xfId="0" quotePrefix="1" applyNumberFormat="1" applyFont="1" applyFill="1" applyBorder="1" applyAlignment="1" applyProtection="1">
      <alignment horizontal="center" vertical="center" wrapText="1"/>
      <protection hidden="1"/>
    </xf>
    <xf numFmtId="9" fontId="15" fillId="9" borderId="20" xfId="0" applyNumberFormat="1" applyFont="1" applyFill="1" applyBorder="1" applyAlignment="1" applyProtection="1">
      <alignment horizontal="center" vertical="center" wrapText="1"/>
      <protection hidden="1"/>
    </xf>
    <xf numFmtId="9" fontId="15" fillId="9" borderId="28" xfId="0" applyNumberFormat="1" applyFont="1" applyFill="1" applyBorder="1" applyAlignment="1" applyProtection="1">
      <alignment horizontal="center" vertical="center" wrapText="1"/>
      <protection hidden="1"/>
    </xf>
    <xf numFmtId="9" fontId="15" fillId="9" borderId="29" xfId="0" applyNumberFormat="1" applyFont="1" applyFill="1" applyBorder="1" applyAlignment="1" applyProtection="1">
      <alignment horizontal="center" vertical="center" wrapText="1"/>
      <protection hidden="1"/>
    </xf>
    <xf numFmtId="9" fontId="15" fillId="9" borderId="30" xfId="0" applyNumberFormat="1"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vertical="center" wrapText="1"/>
      <protection locked="0"/>
    </xf>
    <xf numFmtId="9" fontId="28" fillId="2" borderId="28" xfId="0" applyNumberFormat="1" applyFont="1" applyFill="1" applyBorder="1" applyAlignment="1" applyProtection="1">
      <alignment horizontal="center" vertical="center" wrapText="1"/>
      <protection locked="0"/>
    </xf>
    <xf numFmtId="0" fontId="28" fillId="2" borderId="22" xfId="0" applyFont="1" applyFill="1" applyBorder="1" applyAlignment="1" applyProtection="1">
      <alignment horizontal="center" vertical="center" wrapText="1"/>
      <protection locked="0"/>
    </xf>
    <xf numFmtId="0" fontId="28" fillId="2" borderId="20" xfId="0" applyFont="1" applyFill="1" applyBorder="1" applyAlignment="1" applyProtection="1">
      <alignment horizontal="center" vertical="center" wrapText="1"/>
      <protection locked="0"/>
    </xf>
    <xf numFmtId="0" fontId="28" fillId="2" borderId="28"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164" fontId="5" fillId="2" borderId="30" xfId="0" applyNumberFormat="1" applyFont="1" applyFill="1" applyBorder="1" applyAlignment="1" applyProtection="1">
      <alignment horizontal="center" vertical="center" wrapText="1"/>
      <protection locked="0"/>
    </xf>
    <xf numFmtId="0" fontId="5" fillId="0" borderId="38" xfId="0" applyFont="1" applyBorder="1" applyAlignment="1" applyProtection="1">
      <alignment horizontal="center" vertical="center" wrapText="1"/>
    </xf>
    <xf numFmtId="1" fontId="5" fillId="2" borderId="13" xfId="0" applyNumberFormat="1" applyFont="1" applyFill="1" applyBorder="1" applyAlignment="1" applyProtection="1">
      <alignment horizontal="center" vertical="center" wrapText="1"/>
      <protection locked="0"/>
    </xf>
    <xf numFmtId="1" fontId="5" fillId="2" borderId="30" xfId="0" applyNumberFormat="1" applyFont="1" applyFill="1" applyBorder="1" applyAlignment="1" applyProtection="1">
      <alignment horizontal="center" vertical="center" wrapText="1"/>
      <protection locked="0"/>
    </xf>
    <xf numFmtId="164" fontId="5" fillId="2" borderId="29" xfId="0" applyNumberFormat="1" applyFont="1" applyFill="1" applyBorder="1" applyAlignment="1" applyProtection="1">
      <alignment horizontal="center" vertical="center" wrapText="1"/>
      <protection locked="0"/>
    </xf>
    <xf numFmtId="1" fontId="5" fillId="2" borderId="25" xfId="0" applyNumberFormat="1" applyFont="1" applyFill="1" applyBorder="1" applyAlignment="1" applyProtection="1">
      <alignment horizontal="center" vertical="center" wrapText="1"/>
      <protection locked="0"/>
    </xf>
    <xf numFmtId="0" fontId="16" fillId="11" borderId="30" xfId="0" applyFont="1" applyFill="1" applyBorder="1" applyAlignment="1" applyProtection="1">
      <alignment horizontal="center" vertical="center"/>
      <protection hidden="1"/>
    </xf>
    <xf numFmtId="9" fontId="1" fillId="18" borderId="29"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xf>
    <xf numFmtId="0" fontId="5" fillId="0" borderId="5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23" fillId="0" borderId="91"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0" xfId="0" applyFont="1" applyBorder="1" applyAlignment="1">
      <alignment horizontal="center" vertical="center"/>
    </xf>
    <xf numFmtId="0" fontId="23" fillId="0" borderId="56" xfId="0" applyFont="1" applyBorder="1" applyAlignment="1">
      <alignment horizontal="center" vertical="center"/>
    </xf>
    <xf numFmtId="0" fontId="15" fillId="8" borderId="46" xfId="0" applyFont="1" applyFill="1" applyBorder="1" applyAlignment="1" applyProtection="1">
      <alignment horizontal="center" vertical="center" wrapText="1"/>
      <protection hidden="1"/>
    </xf>
    <xf numFmtId="0" fontId="15" fillId="8" borderId="40" xfId="0" applyFont="1" applyFill="1" applyBorder="1" applyAlignment="1" applyProtection="1">
      <alignment horizontal="center" vertical="center" wrapText="1"/>
      <protection hidden="1"/>
    </xf>
    <xf numFmtId="0" fontId="17" fillId="3" borderId="56" xfId="0" applyFont="1" applyFill="1" applyBorder="1" applyAlignment="1" applyProtection="1">
      <alignment horizontal="center" vertical="center" wrapText="1"/>
      <protection hidden="1"/>
    </xf>
    <xf numFmtId="9" fontId="15" fillId="7" borderId="21" xfId="0" applyNumberFormat="1" applyFont="1" applyFill="1" applyBorder="1" applyAlignment="1" applyProtection="1">
      <alignment horizontal="center" vertical="center" wrapText="1"/>
      <protection hidden="1"/>
    </xf>
    <xf numFmtId="9" fontId="15" fillId="7" borderId="64" xfId="0" applyNumberFormat="1" applyFont="1" applyFill="1" applyBorder="1" applyAlignment="1" applyProtection="1">
      <alignment horizontal="center" vertical="center" wrapText="1"/>
      <protection hidden="1"/>
    </xf>
    <xf numFmtId="9" fontId="15" fillId="7" borderId="46" xfId="0" applyNumberFormat="1" applyFont="1" applyFill="1" applyBorder="1" applyAlignment="1" applyProtection="1">
      <alignment horizontal="center" vertical="center" wrapText="1"/>
      <protection hidden="1"/>
    </xf>
    <xf numFmtId="9" fontId="15" fillId="7" borderId="40" xfId="0" applyNumberFormat="1" applyFont="1" applyFill="1" applyBorder="1" applyAlignment="1" applyProtection="1">
      <alignment horizontal="center" vertical="center" wrapText="1"/>
      <protection hidden="1"/>
    </xf>
    <xf numFmtId="9" fontId="15" fillId="8" borderId="46" xfId="0" applyNumberFormat="1" applyFont="1" applyFill="1" applyBorder="1" applyAlignment="1" applyProtection="1">
      <alignment horizontal="center" vertical="center" wrapText="1"/>
      <protection hidden="1"/>
    </xf>
    <xf numFmtId="9" fontId="15" fillId="8" borderId="40" xfId="0" applyNumberFormat="1" applyFont="1" applyFill="1" applyBorder="1" applyAlignment="1" applyProtection="1">
      <alignment horizontal="center" vertical="center" wrapText="1"/>
      <protection hidden="1"/>
    </xf>
    <xf numFmtId="9" fontId="15" fillId="7" borderId="45" xfId="0" applyNumberFormat="1" applyFont="1" applyFill="1" applyBorder="1" applyAlignment="1" applyProtection="1">
      <alignment horizontal="center" vertical="center" wrapText="1"/>
      <protection hidden="1"/>
    </xf>
    <xf numFmtId="0" fontId="16" fillId="0" borderId="92" xfId="0" applyFont="1" applyBorder="1" applyAlignment="1" applyProtection="1">
      <alignment horizontal="center" vertical="center" wrapText="1"/>
      <protection hidden="1"/>
    </xf>
    <xf numFmtId="0" fontId="16" fillId="0" borderId="58" xfId="0" applyFont="1" applyBorder="1" applyAlignment="1" applyProtection="1">
      <alignment horizontal="center" vertical="center" wrapText="1"/>
      <protection hidden="1"/>
    </xf>
    <xf numFmtId="0" fontId="16" fillId="0" borderId="59" xfId="0" applyFont="1" applyBorder="1" applyAlignment="1" applyProtection="1">
      <alignment horizontal="center" vertical="center" wrapText="1"/>
      <protection hidden="1"/>
    </xf>
    <xf numFmtId="0" fontId="16" fillId="0" borderId="93" xfId="0" applyFont="1" applyBorder="1" applyAlignment="1" applyProtection="1">
      <alignment horizontal="center" vertical="center" wrapText="1"/>
      <protection hidden="1"/>
    </xf>
    <xf numFmtId="0" fontId="16" fillId="0" borderId="61" xfId="0" applyFont="1" applyBorder="1" applyAlignment="1" applyProtection="1">
      <alignment horizontal="center" vertical="center" wrapText="1"/>
      <protection hidden="1"/>
    </xf>
    <xf numFmtId="0" fontId="16" fillId="0" borderId="62" xfId="0" applyFont="1" applyBorder="1" applyAlignment="1" applyProtection="1">
      <alignment horizontal="center" vertical="center" wrapText="1"/>
      <protection hidden="1"/>
    </xf>
    <xf numFmtId="0" fontId="22" fillId="9" borderId="1" xfId="0" applyFont="1" applyFill="1" applyBorder="1" applyAlignment="1" applyProtection="1">
      <alignment horizontal="center" vertical="center" wrapText="1"/>
      <protection hidden="1"/>
    </xf>
    <xf numFmtId="0" fontId="22" fillId="9" borderId="76" xfId="0" applyFont="1" applyFill="1" applyBorder="1" applyAlignment="1" applyProtection="1">
      <alignment horizontal="center" vertical="center" wrapText="1"/>
      <protection hidden="1"/>
    </xf>
    <xf numFmtId="0" fontId="22" fillId="9" borderId="5" xfId="0" applyFont="1" applyFill="1" applyBorder="1" applyAlignment="1" applyProtection="1">
      <alignment horizontal="center" vertical="center" wrapText="1"/>
    </xf>
    <xf numFmtId="0" fontId="22" fillId="9"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protection hidden="1"/>
    </xf>
    <xf numFmtId="0" fontId="1" fillId="13" borderId="76" xfId="0" applyFont="1" applyFill="1" applyBorder="1" applyAlignment="1" applyProtection="1">
      <alignment horizontal="center" vertical="center"/>
      <protection hidden="1"/>
    </xf>
    <xf numFmtId="0" fontId="29" fillId="13" borderId="48" xfId="0" applyFont="1" applyFill="1" applyBorder="1" applyAlignment="1" applyProtection="1">
      <alignment horizontal="center" vertical="center" wrapText="1"/>
      <protection hidden="1"/>
    </xf>
    <xf numFmtId="0" fontId="29" fillId="13" borderId="0" xfId="0" applyFont="1" applyFill="1" applyBorder="1" applyAlignment="1" applyProtection="1">
      <alignment horizontal="center" vertical="center" wrapText="1"/>
      <protection hidden="1"/>
    </xf>
    <xf numFmtId="0" fontId="29" fillId="13" borderId="56" xfId="0" applyFont="1" applyFill="1" applyBorder="1" applyAlignment="1" applyProtection="1">
      <alignment horizontal="center" vertical="center" wrapText="1"/>
      <protection hidden="1"/>
    </xf>
    <xf numFmtId="0" fontId="29" fillId="13" borderId="34" xfId="0" applyFont="1" applyFill="1" applyBorder="1" applyAlignment="1" applyProtection="1">
      <alignment horizontal="center" vertical="center" wrapText="1"/>
      <protection hidden="1"/>
    </xf>
    <xf numFmtId="0" fontId="29" fillId="13" borderId="39" xfId="0" applyFont="1" applyFill="1" applyBorder="1" applyAlignment="1" applyProtection="1">
      <alignment horizontal="center" vertical="center" wrapText="1"/>
      <protection hidden="1"/>
    </xf>
    <xf numFmtId="0" fontId="29" fillId="13" borderId="65" xfId="0" applyFont="1" applyFill="1" applyBorder="1" applyAlignment="1" applyProtection="1">
      <alignment horizontal="center" vertical="center" wrapText="1"/>
      <protection hidden="1"/>
    </xf>
    <xf numFmtId="0" fontId="1" fillId="13" borderId="34" xfId="0" applyFont="1" applyFill="1" applyBorder="1" applyAlignment="1" applyProtection="1">
      <alignment horizontal="center" vertical="center"/>
      <protection hidden="1"/>
    </xf>
    <xf numFmtId="0" fontId="1" fillId="13" borderId="39" xfId="0" applyFont="1" applyFill="1" applyBorder="1" applyAlignment="1" applyProtection="1">
      <alignment horizontal="center" vertical="center"/>
      <protection hidden="1"/>
    </xf>
    <xf numFmtId="0" fontId="1" fillId="13" borderId="65" xfId="0" applyFont="1" applyFill="1" applyBorder="1" applyAlignment="1" applyProtection="1">
      <alignment horizontal="center" vertical="center"/>
      <protection hidden="1"/>
    </xf>
    <xf numFmtId="0" fontId="4" fillId="0" borderId="45"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21" fillId="4" borderId="35"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15" fillId="0" borderId="57" xfId="0" applyFont="1" applyBorder="1" applyAlignment="1" applyProtection="1">
      <alignment horizontal="center" vertical="center" wrapText="1"/>
      <protection hidden="1"/>
    </xf>
    <xf numFmtId="0" fontId="15" fillId="0" borderId="58" xfId="0" applyFont="1" applyBorder="1" applyAlignment="1" applyProtection="1">
      <alignment horizontal="center" vertical="center" wrapText="1"/>
      <protection hidden="1"/>
    </xf>
    <xf numFmtId="0" fontId="15" fillId="0" borderId="94" xfId="0" applyFont="1" applyBorder="1" applyAlignment="1" applyProtection="1">
      <alignment horizontal="center" vertical="center" wrapText="1"/>
      <protection hidden="1"/>
    </xf>
    <xf numFmtId="0" fontId="15" fillId="0" borderId="60" xfId="0" applyFont="1" applyBorder="1" applyAlignment="1" applyProtection="1">
      <alignment horizontal="center" vertical="center" wrapText="1"/>
      <protection hidden="1"/>
    </xf>
    <xf numFmtId="0" fontId="15" fillId="0" borderId="61" xfId="0" applyFont="1" applyBorder="1" applyAlignment="1" applyProtection="1">
      <alignment horizontal="center" vertical="center" wrapText="1"/>
      <protection hidden="1"/>
    </xf>
    <xf numFmtId="0" fontId="15" fillId="0" borderId="95" xfId="0" applyFont="1" applyBorder="1" applyAlignment="1" applyProtection="1">
      <alignment horizontal="center" vertical="center" wrapText="1"/>
      <protection hidden="1"/>
    </xf>
    <xf numFmtId="0" fontId="11" fillId="12" borderId="0" xfId="0" applyFont="1" applyFill="1" applyBorder="1" applyAlignment="1">
      <alignment horizontal="center" vertical="center" wrapText="1"/>
    </xf>
    <xf numFmtId="0" fontId="11" fillId="12" borderId="64" xfId="0" applyFont="1" applyFill="1" applyBorder="1" applyAlignment="1">
      <alignment horizontal="center" vertical="center" wrapText="1"/>
    </xf>
    <xf numFmtId="0" fontId="27" fillId="4" borderId="35"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5" xfId="0" applyFont="1" applyFill="1" applyBorder="1" applyAlignment="1" applyProtection="1">
      <alignment horizontal="center"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6A6A6"/>
      <rgbColor rgb="00808080"/>
      <rgbColor rgb="009999FF"/>
      <rgbColor rgb="00993366"/>
      <rgbColor rgb="00F2F2F2"/>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10</xdr:row>
      <xdr:rowOff>66675</xdr:rowOff>
    </xdr:from>
    <xdr:to>
      <xdr:col>8</xdr:col>
      <xdr:colOff>3895725</xdr:colOff>
      <xdr:row>18</xdr:row>
      <xdr:rowOff>276226</xdr:rowOff>
    </xdr:to>
    <xdr:sp macro="" textlink="">
      <xdr:nvSpPr>
        <xdr:cNvPr id="4" name="CustomShape 1"/>
        <xdr:cNvSpPr/>
      </xdr:nvSpPr>
      <xdr:spPr>
        <a:xfrm>
          <a:off x="28575" y="1952625"/>
          <a:ext cx="12525375" cy="2457450"/>
        </a:xfrm>
        <a:prstGeom prst="rect">
          <a:avLst/>
        </a:prstGeom>
        <a:solidFill>
          <a:srgbClr val="F2F2F2"/>
        </a:solidFill>
        <a:ln w="57240">
          <a:solidFill>
            <a:srgbClr val="FF0000"/>
          </a:solidFill>
          <a:round/>
        </a:ln>
      </xdr:spPr>
      <xdr:txBody>
        <a:bodyPr lIns="90000" tIns="45000" rIns="90000" bIns="45000" anchor="ctr"/>
        <a:lstStyle/>
        <a:p>
          <a:pPr algn="ctr" rtl="0">
            <a:defRPr sz="1000"/>
          </a:pPr>
          <a:r>
            <a:rPr lang="fr-FR" sz="1400" b="1" i="0" u="sng" strike="noStrike" baseline="0">
              <a:solidFill>
                <a:srgbClr val="333333"/>
              </a:solidFill>
              <a:latin typeface="Arial"/>
              <a:cs typeface="Arial"/>
            </a:rPr>
            <a:t>Note à l'utilisateur :</a:t>
          </a: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fr-FR" sz="1200" b="0" i="0" u="none" strike="noStrike" kern="0" cap="none" spc="0" normalizeH="0" baseline="0" noProof="0">
              <a:ln>
                <a:noFill/>
              </a:ln>
              <a:solidFill>
                <a:srgbClr val="333333"/>
              </a:solidFill>
              <a:effectLst/>
              <a:uLnTx/>
              <a:uFillTx/>
              <a:latin typeface="Arial"/>
              <a:ea typeface="+mn-ea"/>
              <a:cs typeface="Arial"/>
            </a:rPr>
            <a:t>- la manière de renseigner chaque critère d'évaluation est détaillé dans la "Note méthodologique" accompagnant cette grille.</a:t>
          </a:r>
          <a:endParaRPr lang="fr-FR" sz="1200" b="0" i="0" u="none" strike="noStrike" baseline="0">
            <a:solidFill>
              <a:srgbClr val="333333"/>
            </a:solidFill>
            <a:latin typeface="Arial"/>
            <a:cs typeface="Arial"/>
          </a:endParaRPr>
        </a:p>
        <a:p>
          <a:pPr algn="l" rtl="0">
            <a:defRPr sz="1000"/>
          </a:pPr>
          <a:r>
            <a:rPr lang="fr-FR" sz="1200" b="0" i="0" u="none" strike="noStrike" baseline="0">
              <a:solidFill>
                <a:srgbClr val="333333"/>
              </a:solidFill>
              <a:latin typeface="Arial"/>
              <a:cs typeface="Arial"/>
            </a:rPr>
            <a:t>- Seules les cellules en bleu sont à compléter, </a:t>
          </a:r>
        </a:p>
        <a:p>
          <a:pPr algn="l" rtl="0">
            <a:defRPr sz="1000"/>
          </a:pPr>
          <a:r>
            <a:rPr lang="fr-FR" sz="1200" b="0" i="0" u="none" strike="noStrike" baseline="0">
              <a:solidFill>
                <a:srgbClr val="333333"/>
              </a:solidFill>
              <a:latin typeface="Arial"/>
              <a:cs typeface="Arial"/>
            </a:rPr>
            <a:t>- Dans la colonne "indicateurs", le texte simple correspond à l'indication à fournir dans la colonne "Indicateurs renseignés", le texte en italique correspond aux précisions attendues dans la colonne "Remarques, précisions"</a:t>
          </a:r>
        </a:p>
        <a:p>
          <a:pPr algn="l" rtl="0">
            <a:defRPr sz="1000"/>
          </a:pPr>
          <a:r>
            <a:rPr lang="fr-FR" sz="1200" b="0" i="0" u="none" strike="noStrike" baseline="0">
              <a:solidFill>
                <a:srgbClr val="333333"/>
              </a:solidFill>
              <a:latin typeface="Arial"/>
              <a:cs typeface="Arial"/>
            </a:rPr>
            <a:t>- La colonne "Indicateurs renseignés" correspond à la valeur obtenue pour l'appréciation du critère ( par exemple pour le critère "Formes fluviales", l'indicateur renseigné est "1.5", signifiant que 1.5 % du linéaire du cours d'eau a subit des altérations morphologiques),</a:t>
          </a:r>
        </a:p>
        <a:p>
          <a:pPr algn="l" rtl="0">
            <a:defRPr sz="1000"/>
          </a:pPr>
          <a:r>
            <a:rPr lang="fr-FR" sz="1200" b="0" i="0" u="none" strike="noStrike" baseline="0">
              <a:solidFill>
                <a:srgbClr val="333333"/>
              </a:solidFill>
              <a:latin typeface="Arial"/>
              <a:cs typeface="Arial"/>
            </a:rPr>
            <a:t>- Ne mettre que les valeurs chiffrées demandées dans la colonne "Indicateurs renseignés" (pas de texte) ou sélectionner un choix dans le menu déroulant,</a:t>
          </a:r>
        </a:p>
        <a:p>
          <a:pPr algn="l" rtl="0">
            <a:defRPr sz="1000"/>
          </a:pPr>
          <a:r>
            <a:rPr lang="fr-FR" sz="1200" b="0" i="0" u="none" strike="noStrike" baseline="0">
              <a:solidFill>
                <a:srgbClr val="333333"/>
              </a:solidFill>
              <a:latin typeface="Arial"/>
              <a:cs typeface="Arial"/>
            </a:rPr>
            <a:t>- Dans la colonne "indicateurs renseignés", le séparateur utilisé pour les données numériques est le point "." (l'utilisation de la virgule "," renvoie un message d'erreur),</a:t>
          </a:r>
        </a:p>
        <a:p>
          <a:pPr algn="l" rtl="0">
            <a:defRPr sz="1000"/>
          </a:pPr>
          <a:r>
            <a:rPr lang="fr-FR" sz="1200" b="0" i="0" u="none" strike="noStrike" baseline="0">
              <a:solidFill>
                <a:srgbClr val="333333"/>
              </a:solidFill>
              <a:latin typeface="Arial"/>
              <a:cs typeface="Arial"/>
            </a:rPr>
            <a:t>- Penser à renseigner systématiquement la colonne "Fiabilité des données",</a:t>
          </a:r>
        </a:p>
        <a:p>
          <a:pPr algn="l" rtl="0">
            <a:defRPr sz="1000"/>
          </a:pPr>
          <a:r>
            <a:rPr lang="fr-FR" sz="1200" b="0" i="0" u="none" strike="noStrike" baseline="0">
              <a:solidFill>
                <a:srgbClr val="333333"/>
              </a:solidFill>
              <a:latin typeface="Arial"/>
              <a:cs typeface="Arial"/>
            </a:rPr>
            <a:t>- Utiliser la colonne "Remarques, précisions..." pour préciser si besoin les modes de calcul, les incertitudes, les données particulières, etc,</a:t>
          </a:r>
        </a:p>
        <a:p>
          <a:pPr algn="l" rtl="0">
            <a:defRPr sz="1000"/>
          </a:pPr>
          <a:r>
            <a:rPr lang="fr-FR" sz="1200" b="0" i="0" u="none" strike="noStrike" baseline="0">
              <a:solidFill>
                <a:srgbClr val="333333"/>
              </a:solidFill>
              <a:latin typeface="Arial"/>
              <a:cs typeface="Arial"/>
            </a:rPr>
            <a:t>- Pour vous déplacer sur le tableau, utiliser les scrollbar de la page excel,</a:t>
          </a:r>
        </a:p>
        <a:p>
          <a:pPr algn="l" rtl="0">
            <a:defRPr sz="1000"/>
          </a:pPr>
          <a:r>
            <a:rPr lang="fr-FR" sz="1200" b="0" i="0" u="none" strike="noStrike" baseline="0">
              <a:solidFill>
                <a:srgbClr val="333333"/>
              </a:solidFill>
              <a:latin typeface="Arial"/>
              <a:cs typeface="Arial"/>
            </a:rPr>
            <a:t>- Pour une meilleure lisibilité, placer vous à un niveau de zoom 100%.</a:t>
          </a:r>
          <a:endParaRPr lang="fr-FR" sz="700"/>
        </a:p>
      </xdr:txBody>
    </xdr:sp>
    <xdr:clientData/>
  </xdr:twoCellAnchor>
  <xdr:twoCellAnchor editAs="oneCell">
    <xdr:from>
      <xdr:col>1</xdr:col>
      <xdr:colOff>771525</xdr:colOff>
      <xdr:row>1</xdr:row>
      <xdr:rowOff>54430</xdr:rowOff>
    </xdr:from>
    <xdr:to>
      <xdr:col>12</xdr:col>
      <xdr:colOff>166687</xdr:colOff>
      <xdr:row>8</xdr:row>
      <xdr:rowOff>910</xdr:rowOff>
    </xdr:to>
    <xdr:sp macro="" textlink="">
      <xdr:nvSpPr>
        <xdr:cNvPr id="5" name="CustomShape 1"/>
        <xdr:cNvSpPr/>
      </xdr:nvSpPr>
      <xdr:spPr>
        <a:xfrm>
          <a:off x="1831181" y="233024"/>
          <a:ext cx="11515725" cy="1196636"/>
        </a:xfrm>
        <a:prstGeom prst="rect">
          <a:avLst/>
        </a:prstGeom>
        <a:solidFill>
          <a:sysClr val="window" lastClr="FFFFFF"/>
        </a:solidFill>
        <a:ln w="57240">
          <a:noFill/>
          <a:round/>
        </a:ln>
      </xdr:spPr>
      <xdr:txBody>
        <a:bodyPr lIns="90000" tIns="45000" rIns="90000" bIns="45000" anchor="ctr"/>
        <a:lstStyle/>
        <a:p>
          <a:pPr algn="ctr" rtl="0">
            <a:defRPr sz="1000"/>
          </a:pPr>
          <a:r>
            <a:rPr lang="fr-FR" sz="2400">
              <a:latin typeface="Arial Black" panose="020B0A04020102020204" pitchFamily="34" charset="0"/>
              <a:ea typeface="Adobe Fan Heiti Std B" panose="020B0700000000000000" pitchFamily="34" charset="-128"/>
            </a:rPr>
            <a:t>Grille</a:t>
          </a:r>
          <a:r>
            <a:rPr lang="fr-FR" sz="2400" baseline="0">
              <a:latin typeface="Arial Black" panose="020B0A04020102020204" pitchFamily="34" charset="0"/>
              <a:ea typeface="Adobe Fan Heiti Std B" panose="020B0700000000000000" pitchFamily="34" charset="-128"/>
            </a:rPr>
            <a:t> d'analyse multi-critères de la valeur sauvage d'un cours d'eau</a:t>
          </a:r>
        </a:p>
        <a:p>
          <a:pPr algn="ctr" rtl="0">
            <a:defRPr sz="1000"/>
          </a:pPr>
          <a:r>
            <a:rPr lang="fr-FR" sz="2400" baseline="0">
              <a:latin typeface="Arial Black" panose="020B0A04020102020204" pitchFamily="34" charset="0"/>
              <a:ea typeface="Adobe Fan Heiti Std B" panose="020B0700000000000000" pitchFamily="34" charset="-128"/>
            </a:rPr>
            <a:t>Evaluation de l'éligibilité au label "Site Rivières Sauvages"</a:t>
          </a:r>
        </a:p>
      </xdr:txBody>
    </xdr:sp>
    <xdr:clientData/>
  </xdr:twoCellAnchor>
  <xdr:twoCellAnchor editAs="oneCell">
    <xdr:from>
      <xdr:col>0</xdr:col>
      <xdr:colOff>40246</xdr:colOff>
      <xdr:row>0</xdr:row>
      <xdr:rowOff>26830</xdr:rowOff>
    </xdr:from>
    <xdr:to>
      <xdr:col>1</xdr:col>
      <xdr:colOff>663533</xdr:colOff>
      <xdr:row>9</xdr:row>
      <xdr:rowOff>137731</xdr:rowOff>
    </xdr:to>
    <xdr:pic>
      <xdr:nvPicPr>
        <xdr:cNvPr id="6" name="Image 5" descr="Label rivieres sauvages QUADRI site.jpg"/>
        <xdr:cNvPicPr>
          <a:picLocks noChangeAspect="1"/>
        </xdr:cNvPicPr>
      </xdr:nvPicPr>
      <xdr:blipFill>
        <a:blip xmlns:r="http://schemas.openxmlformats.org/officeDocument/2006/relationships" r:embed="rId1" cstate="print"/>
        <a:stretch>
          <a:fillRect/>
        </a:stretch>
      </xdr:blipFill>
      <xdr:spPr>
        <a:xfrm>
          <a:off x="40246" y="26830"/>
          <a:ext cx="1683111" cy="17043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Feuil1">
    <pageSetUpPr fitToPage="1"/>
  </sheetPr>
  <dimension ref="A9:AH89"/>
  <sheetViews>
    <sheetView showGridLines="0" tabSelected="1" zoomScale="90" zoomScaleNormal="90" workbookViewId="0">
      <selection activeCell="N4" sqref="N4"/>
    </sheetView>
  </sheetViews>
  <sheetFormatPr baseColWidth="10" defaultColWidth="47.5703125" defaultRowHeight="14.25"/>
  <cols>
    <col min="1" max="1" width="15.85546875" style="7" customWidth="1"/>
    <col min="2" max="2" width="16.5703125" style="8" customWidth="1"/>
    <col min="3" max="3" width="8.42578125" style="8" customWidth="1"/>
    <col min="4" max="4" width="29.7109375" style="8" customWidth="1"/>
    <col min="5" max="5" width="14.5703125" style="9" customWidth="1"/>
    <col min="6" max="6" width="11.42578125" style="9" customWidth="1"/>
    <col min="7" max="7" width="16.5703125" style="10" customWidth="1"/>
    <col min="8" max="8" width="16.7109375" style="11" customWidth="1"/>
    <col min="9" max="9" width="60.140625" style="12" customWidth="1"/>
    <col min="10" max="10" width="5.42578125" style="13" customWidth="1"/>
    <col min="11" max="11" width="2.140625" style="13" customWidth="1"/>
    <col min="12" max="12" width="18.7109375" style="104" hidden="1" customWidth="1"/>
    <col min="13" max="13" width="3.140625" style="104" customWidth="1"/>
    <col min="14" max="14" width="16.42578125" style="105" customWidth="1"/>
    <col min="15" max="15" width="17.85546875" style="103" customWidth="1"/>
    <col min="16" max="17" width="16.42578125" style="103" customWidth="1"/>
    <col min="18" max="19" width="18.28515625" style="103" customWidth="1"/>
    <col min="20" max="20" width="19.7109375" style="103" customWidth="1"/>
    <col min="21" max="21" width="3.7109375" style="14" customWidth="1"/>
    <col min="22" max="22" width="49.7109375" style="14" customWidth="1"/>
    <col min="23" max="23" width="16.42578125" style="14" customWidth="1"/>
    <col min="24" max="24" width="19.5703125" style="14" customWidth="1"/>
    <col min="25" max="33" width="16.42578125" style="14" customWidth="1"/>
    <col min="34" max="34" width="47.5703125" style="14" customWidth="1"/>
    <col min="35" max="35" width="47.5703125" style="15" customWidth="1"/>
    <col min="36" max="16384" width="47.5703125" style="15"/>
  </cols>
  <sheetData>
    <row r="9" spans="4:25" ht="15.75">
      <c r="D9" s="264" t="s">
        <v>264</v>
      </c>
    </row>
    <row r="10" spans="4:25" ht="12.75" customHeight="1">
      <c r="L10" s="188"/>
      <c r="M10" s="188"/>
      <c r="N10" s="188"/>
      <c r="O10" s="188"/>
      <c r="P10" s="188"/>
      <c r="Q10" s="188"/>
      <c r="R10" s="188"/>
      <c r="S10" s="188"/>
      <c r="T10" s="188"/>
      <c r="U10" s="188"/>
      <c r="V10" s="188"/>
      <c r="W10" s="188"/>
      <c r="X10" s="188"/>
      <c r="Y10" s="188"/>
    </row>
    <row r="11" spans="4:25" ht="74.25" customHeight="1">
      <c r="L11" s="188"/>
      <c r="M11" s="188"/>
      <c r="N11" s="188"/>
      <c r="O11" s="188"/>
      <c r="P11" s="188"/>
      <c r="Q11" s="188"/>
      <c r="R11" s="188"/>
      <c r="S11" s="188"/>
      <c r="T11" s="188"/>
      <c r="U11" s="188"/>
      <c r="V11" s="188"/>
      <c r="W11" s="188"/>
      <c r="X11" s="188"/>
      <c r="Y11" s="188"/>
    </row>
    <row r="12" spans="4:25" ht="20.25" customHeight="1">
      <c r="L12" s="188"/>
      <c r="M12" s="188"/>
      <c r="N12" s="188"/>
      <c r="O12" s="188"/>
      <c r="P12" s="188"/>
      <c r="Q12" s="188"/>
      <c r="R12" s="188"/>
      <c r="S12" s="188"/>
      <c r="T12" s="188"/>
      <c r="U12" s="188"/>
      <c r="V12" s="188"/>
      <c r="W12" s="188"/>
      <c r="X12" s="188"/>
      <c r="Y12" s="188"/>
    </row>
    <row r="13" spans="4:25" ht="20.25" customHeight="1" thickBot="1">
      <c r="L13" s="188"/>
      <c r="M13" s="188"/>
      <c r="N13" s="188"/>
      <c r="O13" s="188"/>
      <c r="P13" s="188"/>
      <c r="Q13" s="188"/>
      <c r="R13" s="188"/>
      <c r="S13" s="188"/>
      <c r="T13" s="188"/>
      <c r="U13" s="188"/>
      <c r="V13" s="188"/>
      <c r="W13" s="188"/>
      <c r="X13" s="188"/>
      <c r="Y13" s="188"/>
    </row>
    <row r="14" spans="4:25" ht="4.5" customHeight="1">
      <c r="L14" s="224"/>
      <c r="M14" s="229"/>
      <c r="N14" s="271" t="s">
        <v>196</v>
      </c>
      <c r="O14" s="272"/>
      <c r="P14" s="272"/>
      <c r="Q14" s="272"/>
      <c r="R14" s="272"/>
      <c r="S14" s="272"/>
      <c r="T14" s="272"/>
      <c r="U14" s="272"/>
      <c r="V14" s="272"/>
      <c r="W14" s="272"/>
      <c r="X14" s="272"/>
      <c r="Y14" s="273"/>
    </row>
    <row r="15" spans="4:25" ht="14.25" customHeight="1">
      <c r="K15" s="67"/>
      <c r="L15" s="224"/>
      <c r="M15" s="229"/>
      <c r="N15" s="274"/>
      <c r="O15" s="275"/>
      <c r="P15" s="275"/>
      <c r="Q15" s="275"/>
      <c r="R15" s="275"/>
      <c r="S15" s="275"/>
      <c r="T15" s="275"/>
      <c r="U15" s="275"/>
      <c r="V15" s="275"/>
      <c r="W15" s="275"/>
      <c r="X15" s="275"/>
      <c r="Y15" s="276"/>
    </row>
    <row r="16" spans="4:25" ht="14.25" customHeight="1">
      <c r="K16" s="67"/>
      <c r="L16" s="224"/>
      <c r="M16" s="229"/>
      <c r="N16" s="274"/>
      <c r="O16" s="275"/>
      <c r="P16" s="275"/>
      <c r="Q16" s="275"/>
      <c r="R16" s="275"/>
      <c r="S16" s="275"/>
      <c r="T16" s="275"/>
      <c r="U16" s="275"/>
      <c r="V16" s="275"/>
      <c r="W16" s="275"/>
      <c r="X16" s="275"/>
      <c r="Y16" s="276"/>
    </row>
    <row r="17" spans="1:34" ht="14.25" customHeight="1">
      <c r="K17" s="67"/>
      <c r="L17" s="224"/>
      <c r="M17" s="229"/>
      <c r="N17" s="274"/>
      <c r="O17" s="275"/>
      <c r="P17" s="275"/>
      <c r="Q17" s="275"/>
      <c r="R17" s="275"/>
      <c r="S17" s="275"/>
      <c r="T17" s="275"/>
      <c r="U17" s="275"/>
      <c r="V17" s="275"/>
      <c r="W17" s="275"/>
      <c r="X17" s="275"/>
      <c r="Y17" s="276"/>
    </row>
    <row r="18" spans="1:34" ht="15" thickBot="1">
      <c r="K18" s="67"/>
      <c r="L18" s="224"/>
      <c r="M18" s="229"/>
      <c r="N18" s="189"/>
      <c r="O18" s="190"/>
      <c r="P18" s="190"/>
      <c r="Q18" s="190"/>
      <c r="R18" s="190"/>
      <c r="S18" s="190"/>
      <c r="T18" s="190"/>
      <c r="U18" s="191"/>
      <c r="V18" s="191"/>
      <c r="W18" s="191"/>
      <c r="X18" s="191"/>
      <c r="Y18" s="192"/>
    </row>
    <row r="19" spans="1:34" ht="23.25" customHeight="1">
      <c r="K19" s="67"/>
      <c r="L19" s="224"/>
      <c r="M19" s="229"/>
      <c r="N19" s="189"/>
      <c r="O19" s="317" t="s">
        <v>157</v>
      </c>
      <c r="P19" s="318"/>
      <c r="Q19" s="319"/>
      <c r="R19" s="287" t="s">
        <v>92</v>
      </c>
      <c r="S19" s="288"/>
      <c r="T19" s="289"/>
      <c r="U19" s="191"/>
      <c r="V19" s="191"/>
      <c r="W19" s="191"/>
      <c r="X19" s="191"/>
      <c r="Y19" s="192"/>
    </row>
    <row r="20" spans="1:34" ht="23.25" customHeight="1" thickBot="1">
      <c r="K20" s="67"/>
      <c r="L20" s="225"/>
      <c r="M20" s="224"/>
      <c r="N20" s="234"/>
      <c r="O20" s="320"/>
      <c r="P20" s="321"/>
      <c r="Q20" s="322"/>
      <c r="R20" s="290"/>
      <c r="S20" s="291"/>
      <c r="T20" s="292"/>
      <c r="U20" s="221"/>
      <c r="V20" s="221"/>
      <c r="W20" s="221"/>
      <c r="X20" s="221"/>
      <c r="Y20" s="222"/>
    </row>
    <row r="21" spans="1:34" s="18" customFormat="1" ht="29.25" customHeight="1" thickTop="1" thickBot="1">
      <c r="A21" s="314" t="s">
        <v>228</v>
      </c>
      <c r="B21" s="315"/>
      <c r="C21" s="315"/>
      <c r="D21" s="315"/>
      <c r="E21" s="315"/>
      <c r="F21" s="315"/>
      <c r="G21" s="315"/>
      <c r="H21" s="315"/>
      <c r="I21" s="316"/>
      <c r="J21" s="13"/>
      <c r="K21" s="67"/>
      <c r="L21" s="323" t="s">
        <v>182</v>
      </c>
      <c r="M21" s="230"/>
      <c r="N21" s="279" t="s">
        <v>151</v>
      </c>
      <c r="O21" s="280" t="s">
        <v>231</v>
      </c>
      <c r="P21" s="282" t="s">
        <v>195</v>
      </c>
      <c r="Q21" s="282" t="s">
        <v>219</v>
      </c>
      <c r="R21" s="277" t="s">
        <v>186</v>
      </c>
      <c r="S21" s="284" t="s">
        <v>185</v>
      </c>
      <c r="T21" s="277" t="s">
        <v>184</v>
      </c>
      <c r="U21" s="16"/>
      <c r="V21" s="299" t="s">
        <v>187</v>
      </c>
      <c r="W21" s="300"/>
      <c r="X21" s="300"/>
      <c r="Y21" s="301"/>
      <c r="Z21" s="17"/>
      <c r="AA21" s="17"/>
      <c r="AB21" s="17"/>
      <c r="AC21" s="17"/>
      <c r="AD21" s="17"/>
      <c r="AE21" s="17"/>
      <c r="AF21" s="17"/>
      <c r="AG21" s="17"/>
      <c r="AH21" s="17"/>
    </row>
    <row r="22" spans="1:34" s="30" customFormat="1" ht="84" customHeight="1" thickTop="1" thickBot="1">
      <c r="A22" s="19" t="s">
        <v>0</v>
      </c>
      <c r="B22" s="20" t="s">
        <v>1</v>
      </c>
      <c r="C22" s="21" t="s">
        <v>2</v>
      </c>
      <c r="D22" s="22" t="s">
        <v>36</v>
      </c>
      <c r="E22" s="23" t="s">
        <v>3</v>
      </c>
      <c r="F22" s="24" t="s">
        <v>37</v>
      </c>
      <c r="G22" s="25" t="s">
        <v>83</v>
      </c>
      <c r="H22" s="26" t="s">
        <v>188</v>
      </c>
      <c r="I22" s="27" t="s">
        <v>48</v>
      </c>
      <c r="J22" s="13"/>
      <c r="K22" s="67"/>
      <c r="L22" s="324"/>
      <c r="M22" s="230"/>
      <c r="N22" s="279"/>
      <c r="O22" s="281"/>
      <c r="P22" s="283"/>
      <c r="Q22" s="283"/>
      <c r="R22" s="278"/>
      <c r="S22" s="285"/>
      <c r="T22" s="278"/>
      <c r="U22" s="28"/>
      <c r="V22" s="302"/>
      <c r="W22" s="303"/>
      <c r="X22" s="303"/>
      <c r="Y22" s="304"/>
      <c r="Z22" s="29"/>
      <c r="AA22" s="29"/>
      <c r="AB22" s="29"/>
      <c r="AC22" s="29"/>
      <c r="AD22" s="29"/>
      <c r="AE22" s="29"/>
      <c r="AF22" s="29"/>
      <c r="AG22" s="29"/>
      <c r="AH22" s="29"/>
    </row>
    <row r="23" spans="1:34" s="30" customFormat="1" ht="89.25" customHeight="1" thickTop="1" thickBot="1">
      <c r="A23" s="311" t="s">
        <v>224</v>
      </c>
      <c r="B23" s="31" t="s">
        <v>41</v>
      </c>
      <c r="C23" s="32" t="s">
        <v>4</v>
      </c>
      <c r="D23" s="33" t="s">
        <v>197</v>
      </c>
      <c r="E23" s="34" t="s">
        <v>38</v>
      </c>
      <c r="F23" s="35" t="s">
        <v>5</v>
      </c>
      <c r="G23" s="36"/>
      <c r="H23" s="37"/>
      <c r="I23" s="252"/>
      <c r="J23" s="13"/>
      <c r="K23" s="67"/>
      <c r="L23" s="233"/>
      <c r="M23" s="235"/>
      <c r="N23" s="107"/>
      <c r="O23" s="108" t="s">
        <v>93</v>
      </c>
      <c r="P23" s="109" t="s">
        <v>93</v>
      </c>
      <c r="Q23" s="110" t="s">
        <v>93</v>
      </c>
      <c r="R23" s="111" t="s">
        <v>93</v>
      </c>
      <c r="S23" s="112" t="s">
        <v>93</v>
      </c>
      <c r="T23" s="113" t="s">
        <v>93</v>
      </c>
      <c r="U23" s="28"/>
      <c r="V23" s="305" t="s">
        <v>141</v>
      </c>
      <c r="W23" s="306"/>
      <c r="X23" s="306"/>
      <c r="Y23" s="307"/>
      <c r="AA23" s="29"/>
      <c r="AB23" s="29"/>
      <c r="AC23" s="29"/>
      <c r="AD23" s="29"/>
      <c r="AE23" s="29"/>
      <c r="AF23" s="29"/>
      <c r="AG23" s="29"/>
      <c r="AH23" s="29"/>
    </row>
    <row r="24" spans="1:34" s="30" customFormat="1" ht="84.75" customHeight="1" thickTop="1" thickBot="1">
      <c r="A24" s="311"/>
      <c r="B24" s="39" t="s">
        <v>160</v>
      </c>
      <c r="C24" s="40" t="s">
        <v>4</v>
      </c>
      <c r="D24" s="41" t="s">
        <v>198</v>
      </c>
      <c r="E24" s="42" t="s">
        <v>93</v>
      </c>
      <c r="F24" s="43" t="s">
        <v>6</v>
      </c>
      <c r="G24" s="44"/>
      <c r="H24" s="37"/>
      <c r="I24" s="45"/>
      <c r="J24" s="13"/>
      <c r="K24" s="67"/>
      <c r="L24" s="227"/>
      <c r="M24" s="235"/>
      <c r="N24" s="114"/>
      <c r="O24" s="115" t="s">
        <v>93</v>
      </c>
      <c r="P24" s="116" t="s">
        <v>93</v>
      </c>
      <c r="Q24" s="194" t="s">
        <v>93</v>
      </c>
      <c r="R24" s="117" t="s">
        <v>93</v>
      </c>
      <c r="S24" s="195" t="s">
        <v>93</v>
      </c>
      <c r="T24" s="117" t="s">
        <v>93</v>
      </c>
      <c r="U24" s="28"/>
      <c r="V24" s="177" t="s">
        <v>142</v>
      </c>
      <c r="W24" s="178" t="s">
        <v>1</v>
      </c>
      <c r="X24" s="179" t="s">
        <v>143</v>
      </c>
      <c r="Y24" s="196" t="s">
        <v>150</v>
      </c>
      <c r="AA24" s="29"/>
      <c r="AB24" s="29"/>
      <c r="AC24" s="29"/>
      <c r="AD24" s="29"/>
      <c r="AE24" s="29"/>
      <c r="AF24" s="29"/>
      <c r="AG24" s="29"/>
      <c r="AH24" s="29"/>
    </row>
    <row r="25" spans="1:34" s="30" customFormat="1" ht="84" customHeight="1" thickTop="1" thickBot="1">
      <c r="A25" s="311"/>
      <c r="B25" s="46" t="s">
        <v>40</v>
      </c>
      <c r="C25" s="47" t="s">
        <v>4</v>
      </c>
      <c r="D25" s="48" t="s">
        <v>227</v>
      </c>
      <c r="E25" s="42" t="s">
        <v>236</v>
      </c>
      <c r="F25" s="43" t="s">
        <v>5</v>
      </c>
      <c r="G25" s="44"/>
      <c r="H25" s="37"/>
      <c r="I25" s="45"/>
      <c r="J25" s="13"/>
      <c r="K25" s="67"/>
      <c r="L25" s="227"/>
      <c r="M25" s="235"/>
      <c r="N25" s="114"/>
      <c r="O25" s="118" t="s">
        <v>93</v>
      </c>
      <c r="P25" s="119" t="s">
        <v>93</v>
      </c>
      <c r="Q25" s="120" t="s">
        <v>93</v>
      </c>
      <c r="R25" s="121" t="s">
        <v>93</v>
      </c>
      <c r="S25" s="122" t="s">
        <v>93</v>
      </c>
      <c r="T25" s="123" t="s">
        <v>93</v>
      </c>
      <c r="U25" s="28"/>
      <c r="V25" s="180" t="s">
        <v>144</v>
      </c>
      <c r="W25" s="181">
        <v>14</v>
      </c>
      <c r="X25" s="182">
        <v>0.53</v>
      </c>
      <c r="Y25" s="197">
        <f>SUM(N33:N46)</f>
        <v>0</v>
      </c>
      <c r="AA25" s="29"/>
      <c r="AB25" s="29"/>
      <c r="AC25" s="29"/>
      <c r="AD25" s="29"/>
      <c r="AE25" s="29"/>
      <c r="AF25" s="29"/>
      <c r="AG25" s="29"/>
      <c r="AH25" s="29"/>
    </row>
    <row r="26" spans="1:34" s="30" customFormat="1" ht="87" customHeight="1" thickTop="1" thickBot="1">
      <c r="A26" s="311"/>
      <c r="B26" s="49" t="s">
        <v>39</v>
      </c>
      <c r="C26" s="50" t="s">
        <v>4</v>
      </c>
      <c r="D26" s="51" t="s">
        <v>199</v>
      </c>
      <c r="E26" s="52" t="s">
        <v>42</v>
      </c>
      <c r="F26" s="53" t="s">
        <v>5</v>
      </c>
      <c r="G26" s="54"/>
      <c r="H26" s="55"/>
      <c r="I26" s="56"/>
      <c r="J26" s="13"/>
      <c r="K26" s="13"/>
      <c r="L26" s="236"/>
      <c r="M26" s="235"/>
      <c r="N26" s="124"/>
      <c r="O26" s="125" t="s">
        <v>93</v>
      </c>
      <c r="P26" s="126" t="s">
        <v>93</v>
      </c>
      <c r="Q26" s="127" t="s">
        <v>93</v>
      </c>
      <c r="R26" s="128" t="s">
        <v>93</v>
      </c>
      <c r="S26" s="129" t="s">
        <v>93</v>
      </c>
      <c r="T26" s="128" t="s">
        <v>93</v>
      </c>
      <c r="U26" s="28"/>
      <c r="V26" s="180" t="s">
        <v>145</v>
      </c>
      <c r="W26" s="181">
        <v>2</v>
      </c>
      <c r="X26" s="182">
        <v>0.05</v>
      </c>
      <c r="Y26" s="198">
        <f>SUM(N47:N48)</f>
        <v>0</v>
      </c>
      <c r="AA26" s="29"/>
      <c r="AB26" s="29"/>
      <c r="AC26" s="29"/>
      <c r="AD26" s="29"/>
      <c r="AE26" s="29"/>
      <c r="AF26" s="29"/>
      <c r="AG26" s="29"/>
      <c r="AH26" s="29"/>
    </row>
    <row r="27" spans="1:34" s="30" customFormat="1" ht="105" customHeight="1" thickTop="1" thickBot="1">
      <c r="A27" s="311" t="s">
        <v>7</v>
      </c>
      <c r="B27" s="31" t="s">
        <v>237</v>
      </c>
      <c r="C27" s="33" t="s">
        <v>4</v>
      </c>
      <c r="D27" s="32" t="s">
        <v>200</v>
      </c>
      <c r="E27" s="34" t="s">
        <v>43</v>
      </c>
      <c r="F27" s="57" t="s">
        <v>13</v>
      </c>
      <c r="G27" s="58"/>
      <c r="H27" s="59"/>
      <c r="I27" s="38"/>
      <c r="J27" s="13"/>
      <c r="K27" s="13"/>
      <c r="L27" s="213"/>
      <c r="M27" s="235"/>
      <c r="N27" s="130"/>
      <c r="O27" s="115" t="s">
        <v>93</v>
      </c>
      <c r="P27" s="116" t="s">
        <v>93</v>
      </c>
      <c r="Q27" s="194" t="s">
        <v>93</v>
      </c>
      <c r="R27" s="117" t="s">
        <v>93</v>
      </c>
      <c r="S27" s="195" t="s">
        <v>93</v>
      </c>
      <c r="T27" s="117" t="s">
        <v>93</v>
      </c>
      <c r="U27" s="28"/>
      <c r="V27" s="180" t="s">
        <v>146</v>
      </c>
      <c r="W27" s="181">
        <v>5</v>
      </c>
      <c r="X27" s="182">
        <v>0.2</v>
      </c>
      <c r="Y27" s="197">
        <f>SUM(N49:N53)</f>
        <v>0</v>
      </c>
      <c r="AA27" s="29"/>
      <c r="AB27" s="29"/>
      <c r="AC27" s="29"/>
      <c r="AD27" s="29"/>
      <c r="AE27" s="29"/>
      <c r="AF27" s="29"/>
      <c r="AG27" s="29"/>
      <c r="AH27" s="29"/>
    </row>
    <row r="28" spans="1:34" s="30" customFormat="1" ht="71.25" customHeight="1" thickTop="1" thickBot="1">
      <c r="A28" s="311"/>
      <c r="B28" s="39" t="s">
        <v>238</v>
      </c>
      <c r="C28" s="40" t="s">
        <v>4</v>
      </c>
      <c r="D28" s="41" t="s">
        <v>201</v>
      </c>
      <c r="E28" s="42" t="s">
        <v>44</v>
      </c>
      <c r="F28" s="60" t="s">
        <v>8</v>
      </c>
      <c r="G28" s="44"/>
      <c r="H28" s="37"/>
      <c r="I28" s="45"/>
      <c r="J28" s="13"/>
      <c r="K28" s="13"/>
      <c r="L28" s="214"/>
      <c r="M28" s="235"/>
      <c r="N28" s="114"/>
      <c r="O28" s="118" t="s">
        <v>93</v>
      </c>
      <c r="P28" s="119" t="s">
        <v>93</v>
      </c>
      <c r="Q28" s="120" t="s">
        <v>93</v>
      </c>
      <c r="R28" s="121" t="s">
        <v>93</v>
      </c>
      <c r="S28" s="122" t="s">
        <v>93</v>
      </c>
      <c r="T28" s="121" t="s">
        <v>93</v>
      </c>
      <c r="U28" s="28"/>
      <c r="V28" s="180" t="s">
        <v>147</v>
      </c>
      <c r="W28" s="181">
        <v>4</v>
      </c>
      <c r="X28" s="182">
        <v>0.15</v>
      </c>
      <c r="Y28" s="198">
        <f>SUM(N54:N57)</f>
        <v>0</v>
      </c>
      <c r="AA28" s="29"/>
      <c r="AB28" s="29"/>
      <c r="AC28" s="29"/>
      <c r="AD28" s="29"/>
      <c r="AE28" s="29"/>
      <c r="AF28" s="29"/>
      <c r="AG28" s="29"/>
      <c r="AH28" s="29"/>
    </row>
    <row r="29" spans="1:34" s="30" customFormat="1" ht="107.25" customHeight="1" thickTop="1" thickBot="1">
      <c r="A29" s="311"/>
      <c r="B29" s="39" t="s">
        <v>86</v>
      </c>
      <c r="C29" s="40" t="s">
        <v>4</v>
      </c>
      <c r="D29" s="41" t="s">
        <v>202</v>
      </c>
      <c r="E29" s="42" t="s">
        <v>46</v>
      </c>
      <c r="F29" s="61" t="s">
        <v>47</v>
      </c>
      <c r="G29" s="62"/>
      <c r="H29" s="37"/>
      <c r="I29" s="45"/>
      <c r="J29" s="13"/>
      <c r="K29" s="13"/>
      <c r="L29" s="214"/>
      <c r="M29" s="235"/>
      <c r="N29" s="114"/>
      <c r="O29" s="118" t="s">
        <v>93</v>
      </c>
      <c r="P29" s="119" t="s">
        <v>93</v>
      </c>
      <c r="Q29" s="120" t="s">
        <v>93</v>
      </c>
      <c r="R29" s="121" t="s">
        <v>93</v>
      </c>
      <c r="S29" s="122" t="s">
        <v>93</v>
      </c>
      <c r="T29" s="121" t="s">
        <v>93</v>
      </c>
      <c r="U29" s="28"/>
      <c r="V29" s="5" t="s">
        <v>148</v>
      </c>
      <c r="W29" s="183">
        <v>5</v>
      </c>
      <c r="X29" s="184">
        <v>7.0000000000000007E-2</v>
      </c>
      <c r="Y29" s="200">
        <f>SUM(N58:N62)</f>
        <v>0</v>
      </c>
      <c r="AA29" s="29"/>
      <c r="AB29" s="29"/>
      <c r="AC29" s="29"/>
      <c r="AD29" s="29"/>
      <c r="AE29" s="29"/>
      <c r="AF29" s="29"/>
      <c r="AG29" s="29"/>
      <c r="AH29" s="29"/>
    </row>
    <row r="30" spans="1:34" ht="76.5" customHeight="1" thickTop="1" thickBot="1">
      <c r="A30" s="311"/>
      <c r="B30" s="63" t="s">
        <v>9</v>
      </c>
      <c r="C30" s="40" t="s">
        <v>4</v>
      </c>
      <c r="D30" s="41" t="s">
        <v>203</v>
      </c>
      <c r="E30" s="64" t="s">
        <v>45</v>
      </c>
      <c r="F30" s="61" t="s">
        <v>8</v>
      </c>
      <c r="G30" s="54"/>
      <c r="H30" s="37"/>
      <c r="I30" s="54"/>
      <c r="L30" s="237"/>
      <c r="M30" s="235"/>
      <c r="N30" s="238"/>
      <c r="O30" s="131" t="s">
        <v>93</v>
      </c>
      <c r="P30" s="132" t="s">
        <v>93</v>
      </c>
      <c r="Q30" s="133" t="s">
        <v>93</v>
      </c>
      <c r="R30" s="134" t="s">
        <v>93</v>
      </c>
      <c r="S30" s="135" t="s">
        <v>93</v>
      </c>
      <c r="T30" s="134" t="s">
        <v>93</v>
      </c>
      <c r="U30" s="65"/>
      <c r="V30" s="185" t="s">
        <v>159</v>
      </c>
      <c r="W30" s="186">
        <f>SUM(W25:W29)</f>
        <v>30</v>
      </c>
      <c r="X30" s="187">
        <f>SUM(X25:X29)</f>
        <v>1</v>
      </c>
      <c r="Y30" s="201">
        <f>SUM(Y25:Y29)</f>
        <v>0</v>
      </c>
    </row>
    <row r="31" spans="1:34" s="18" customFormat="1" ht="29.25" customHeight="1" thickTop="1" thickBot="1">
      <c r="A31" s="314" t="s">
        <v>229</v>
      </c>
      <c r="B31" s="315"/>
      <c r="C31" s="315"/>
      <c r="D31" s="315"/>
      <c r="E31" s="315"/>
      <c r="F31" s="315"/>
      <c r="G31" s="315"/>
      <c r="H31" s="315"/>
      <c r="I31" s="316"/>
      <c r="J31" s="66"/>
      <c r="K31" s="67"/>
      <c r="L31" s="239"/>
      <c r="M31" s="241"/>
      <c r="N31" s="242"/>
      <c r="O31" s="280" t="s">
        <v>218</v>
      </c>
      <c r="P31" s="286" t="s">
        <v>195</v>
      </c>
      <c r="Q31" s="282" t="s">
        <v>219</v>
      </c>
      <c r="R31" s="277" t="s">
        <v>186</v>
      </c>
      <c r="S31" s="284" t="s">
        <v>185</v>
      </c>
      <c r="T31" s="277" t="s">
        <v>184</v>
      </c>
      <c r="U31" s="16"/>
      <c r="V31" s="68"/>
      <c r="W31" s="68"/>
      <c r="X31" s="68"/>
      <c r="Y31" s="202"/>
      <c r="AA31" s="17"/>
      <c r="AB31" s="17"/>
      <c r="AC31" s="17"/>
      <c r="AD31" s="17"/>
      <c r="AE31" s="17"/>
      <c r="AF31" s="17"/>
      <c r="AG31" s="17"/>
      <c r="AH31" s="17"/>
    </row>
    <row r="32" spans="1:34" s="70" customFormat="1" ht="66.75" customHeight="1" thickTop="1" thickBot="1">
      <c r="A32" s="19" t="s">
        <v>0</v>
      </c>
      <c r="B32" s="20" t="s">
        <v>1</v>
      </c>
      <c r="C32" s="21" t="s">
        <v>2</v>
      </c>
      <c r="D32" s="22" t="s">
        <v>36</v>
      </c>
      <c r="E32" s="23" t="s">
        <v>3</v>
      </c>
      <c r="F32" s="24" t="s">
        <v>37</v>
      </c>
      <c r="G32" s="27" t="s">
        <v>83</v>
      </c>
      <c r="H32" s="26" t="s">
        <v>188</v>
      </c>
      <c r="I32" s="24" t="s">
        <v>48</v>
      </c>
      <c r="J32" s="13"/>
      <c r="K32" s="13"/>
      <c r="L32" s="240"/>
      <c r="M32" s="241"/>
      <c r="N32" s="243"/>
      <c r="O32" s="281"/>
      <c r="P32" s="283"/>
      <c r="Q32" s="283"/>
      <c r="R32" s="278"/>
      <c r="S32" s="285"/>
      <c r="T32" s="278"/>
      <c r="U32" s="203"/>
      <c r="V32" s="297" t="s">
        <v>158</v>
      </c>
      <c r="W32" s="297"/>
      <c r="X32" s="297"/>
      <c r="Y32" s="298"/>
      <c r="AA32" s="69"/>
      <c r="AB32" s="69"/>
      <c r="AC32" s="69"/>
      <c r="AD32" s="69"/>
      <c r="AE32" s="69"/>
      <c r="AF32" s="69"/>
      <c r="AG32" s="69"/>
      <c r="AH32" s="69"/>
    </row>
    <row r="33" spans="1:34" s="30" customFormat="1" ht="59.25" customHeight="1" thickTop="1">
      <c r="A33" s="308" t="s">
        <v>88</v>
      </c>
      <c r="B33" s="49" t="s">
        <v>10</v>
      </c>
      <c r="C33" s="71" t="s">
        <v>11</v>
      </c>
      <c r="D33" s="33" t="s">
        <v>58</v>
      </c>
      <c r="E33" s="34" t="s">
        <v>49</v>
      </c>
      <c r="F33" s="35" t="s">
        <v>5</v>
      </c>
      <c r="G33" s="72"/>
      <c r="H33" s="37"/>
      <c r="I33" s="73"/>
      <c r="J33" s="13"/>
      <c r="K33" s="67"/>
      <c r="L33" s="226">
        <f>IF(N33=0,1,"")</f>
        <v>1</v>
      </c>
      <c r="M33" s="232"/>
      <c r="N33" s="130">
        <f>IF(G33="",0,IF(G33&gt;10,0,IF(G33&lt;5,6,3)))</f>
        <v>0</v>
      </c>
      <c r="O33" s="245" t="s">
        <v>94</v>
      </c>
      <c r="P33" s="136" t="s">
        <v>95</v>
      </c>
      <c r="Q33" s="137" t="s">
        <v>96</v>
      </c>
      <c r="R33" s="138">
        <v>0</v>
      </c>
      <c r="S33" s="139">
        <v>3</v>
      </c>
      <c r="T33" s="140">
        <v>6</v>
      </c>
      <c r="U33" s="28"/>
      <c r="V33" s="4" t="s">
        <v>149</v>
      </c>
      <c r="W33" s="1">
        <v>3</v>
      </c>
      <c r="X33" s="2" t="s">
        <v>156</v>
      </c>
      <c r="Y33" s="204">
        <f>SUM(N65:N67)</f>
        <v>0</v>
      </c>
      <c r="AA33" s="29"/>
      <c r="AB33" s="29"/>
      <c r="AC33" s="29"/>
      <c r="AD33" s="29"/>
      <c r="AE33" s="29"/>
      <c r="AF33" s="29"/>
      <c r="AG33" s="29"/>
      <c r="AH33" s="29"/>
    </row>
    <row r="34" spans="1:34" s="30" customFormat="1" ht="93.75" customHeight="1" thickBot="1">
      <c r="A34" s="309"/>
      <c r="B34" s="39" t="s">
        <v>232</v>
      </c>
      <c r="C34" s="71" t="s">
        <v>11</v>
      </c>
      <c r="D34" s="47" t="s">
        <v>239</v>
      </c>
      <c r="E34" s="42" t="s">
        <v>50</v>
      </c>
      <c r="F34" s="43" t="s">
        <v>5</v>
      </c>
      <c r="G34" s="76"/>
      <c r="H34" s="37"/>
      <c r="I34" s="77"/>
      <c r="J34" s="13"/>
      <c r="K34" s="13"/>
      <c r="L34" s="193">
        <f>IF(N34=0,1,"")</f>
        <v>1</v>
      </c>
      <c r="M34" s="232"/>
      <c r="N34" s="114">
        <f>IF(G34="",0,IF(G34&gt;8,0,IF(G34&lt;2.5,5,2.5)))</f>
        <v>0</v>
      </c>
      <c r="O34" s="246" t="s">
        <v>97</v>
      </c>
      <c r="P34" s="141" t="s">
        <v>98</v>
      </c>
      <c r="Q34" s="142" t="s">
        <v>99</v>
      </c>
      <c r="R34" s="138">
        <v>0</v>
      </c>
      <c r="S34" s="143">
        <f t="shared" ref="S34:S42" si="0">T34*0.5</f>
        <v>2.5</v>
      </c>
      <c r="T34" s="140">
        <v>5</v>
      </c>
      <c r="U34" s="28"/>
      <c r="V34" s="5" t="s">
        <v>81</v>
      </c>
      <c r="W34" s="3">
        <v>6</v>
      </c>
      <c r="X34" s="6" t="s">
        <v>156</v>
      </c>
      <c r="Y34" s="205">
        <f>SUM(N68:N73)</f>
        <v>0</v>
      </c>
      <c r="AA34" s="29"/>
      <c r="AB34" s="29"/>
      <c r="AC34" s="29"/>
      <c r="AD34" s="29"/>
      <c r="AE34" s="29"/>
      <c r="AF34" s="29"/>
      <c r="AG34" s="29"/>
      <c r="AH34" s="29"/>
    </row>
    <row r="35" spans="1:34" s="30" customFormat="1" ht="54.75" customHeight="1" thickTop="1" thickBot="1">
      <c r="A35" s="309"/>
      <c r="B35" s="39" t="s">
        <v>14</v>
      </c>
      <c r="C35" s="71" t="s">
        <v>11</v>
      </c>
      <c r="D35" s="47" t="s">
        <v>240</v>
      </c>
      <c r="E35" s="42" t="s">
        <v>51</v>
      </c>
      <c r="F35" s="43" t="s">
        <v>5</v>
      </c>
      <c r="G35" s="76"/>
      <c r="H35" s="37"/>
      <c r="I35" s="77"/>
      <c r="J35" s="13"/>
      <c r="K35" s="67"/>
      <c r="L35" s="227">
        <f>IF(N35=0,1,"")</f>
        <v>1</v>
      </c>
      <c r="M35" s="232"/>
      <c r="N35" s="114">
        <f>IF(G35="",0,IF(G35&gt;5,0,IF(G35&lt;1,2,1)))</f>
        <v>0</v>
      </c>
      <c r="O35" s="246" t="s">
        <v>128</v>
      </c>
      <c r="P35" s="141" t="s">
        <v>220</v>
      </c>
      <c r="Q35" s="142" t="s">
        <v>100</v>
      </c>
      <c r="R35" s="138">
        <v>0</v>
      </c>
      <c r="S35" s="143">
        <f t="shared" si="0"/>
        <v>1</v>
      </c>
      <c r="T35" s="140">
        <v>2</v>
      </c>
      <c r="U35" s="28"/>
      <c r="V35" s="174" t="s">
        <v>159</v>
      </c>
      <c r="W35" s="175">
        <v>9</v>
      </c>
      <c r="X35" s="176"/>
      <c r="Y35" s="206">
        <f>SUM(Y33:Y34)</f>
        <v>0</v>
      </c>
      <c r="AA35" s="29"/>
      <c r="AB35" s="29"/>
      <c r="AC35" s="29"/>
      <c r="AD35" s="29"/>
      <c r="AE35" s="29"/>
      <c r="AF35" s="29"/>
      <c r="AG35" s="29"/>
      <c r="AH35" s="29"/>
    </row>
    <row r="36" spans="1:34" s="30" customFormat="1" ht="83.25" customHeight="1" thickTop="1" thickBot="1">
      <c r="A36" s="309"/>
      <c r="B36" s="39" t="s">
        <v>16</v>
      </c>
      <c r="C36" s="71" t="s">
        <v>11</v>
      </c>
      <c r="D36" s="47" t="s">
        <v>235</v>
      </c>
      <c r="E36" s="42" t="s">
        <v>64</v>
      </c>
      <c r="F36" s="43" t="s">
        <v>5</v>
      </c>
      <c r="G36" s="45"/>
      <c r="H36" s="37"/>
      <c r="I36" s="45"/>
      <c r="J36" s="13"/>
      <c r="K36" s="13"/>
      <c r="L36" s="214">
        <f>IF(N36=0,1,"")</f>
        <v>1</v>
      </c>
      <c r="M36" s="232"/>
      <c r="N36" s="114">
        <f>IF(G36="",0,IF(G36&gt;1,0,IF(G36&lt;0.1,5,2.5)))</f>
        <v>0</v>
      </c>
      <c r="O36" s="246" t="s">
        <v>154</v>
      </c>
      <c r="P36" s="141" t="s">
        <v>110</v>
      </c>
      <c r="Q36" s="144" t="s">
        <v>111</v>
      </c>
      <c r="R36" s="138">
        <v>0</v>
      </c>
      <c r="S36" s="143">
        <f t="shared" si="0"/>
        <v>2.5</v>
      </c>
      <c r="T36" s="140">
        <v>5</v>
      </c>
      <c r="U36" s="28"/>
      <c r="V36" s="78"/>
      <c r="W36" s="78"/>
      <c r="X36" s="78"/>
      <c r="Y36" s="207"/>
      <c r="AA36" s="29"/>
      <c r="AB36" s="29"/>
      <c r="AC36" s="29"/>
      <c r="AD36" s="29"/>
      <c r="AE36" s="29"/>
      <c r="AF36" s="29"/>
      <c r="AG36" s="29"/>
      <c r="AH36" s="29"/>
    </row>
    <row r="37" spans="1:34" s="30" customFormat="1" ht="100.5" customHeight="1" thickTop="1" thickBot="1">
      <c r="A37" s="309"/>
      <c r="B37" s="46" t="s">
        <v>17</v>
      </c>
      <c r="C37" s="257" t="s">
        <v>11</v>
      </c>
      <c r="D37" s="47" t="s">
        <v>233</v>
      </c>
      <c r="E37" s="42" t="s">
        <v>65</v>
      </c>
      <c r="F37" s="43" t="s">
        <v>5</v>
      </c>
      <c r="G37" s="45"/>
      <c r="H37" s="258"/>
      <c r="I37" s="253"/>
      <c r="J37" s="13"/>
      <c r="K37" s="67"/>
      <c r="L37" s="228">
        <f>IF(N37=0,1,"")</f>
        <v>1</v>
      </c>
      <c r="M37" s="232"/>
      <c r="N37" s="114">
        <f>IF(G37="",0,IF(G37&gt;0.1,0,IF(G37=0,6,3)))</f>
        <v>0</v>
      </c>
      <c r="O37" s="246" t="s">
        <v>155</v>
      </c>
      <c r="P37" s="141" t="s">
        <v>112</v>
      </c>
      <c r="Q37" s="144">
        <v>0</v>
      </c>
      <c r="R37" s="138">
        <v>0</v>
      </c>
      <c r="S37" s="143">
        <f t="shared" si="0"/>
        <v>3</v>
      </c>
      <c r="T37" s="140">
        <v>6</v>
      </c>
      <c r="U37" s="28"/>
      <c r="V37" s="295" t="s">
        <v>181</v>
      </c>
      <c r="W37" s="296"/>
      <c r="X37" s="296"/>
      <c r="Y37" s="208">
        <f>Y30+Y35</f>
        <v>0</v>
      </c>
      <c r="AE37" s="29"/>
      <c r="AF37" s="29"/>
      <c r="AG37" s="29"/>
      <c r="AH37" s="29"/>
    </row>
    <row r="38" spans="1:34" s="30" customFormat="1" ht="75" customHeight="1" thickTop="1" thickBot="1">
      <c r="A38" s="309"/>
      <c r="B38" s="49" t="s">
        <v>52</v>
      </c>
      <c r="C38" s="71" t="s">
        <v>11</v>
      </c>
      <c r="D38" s="85" t="s">
        <v>204</v>
      </c>
      <c r="E38" s="52" t="s">
        <v>57</v>
      </c>
      <c r="F38" s="60" t="s">
        <v>13</v>
      </c>
      <c r="G38" s="56"/>
      <c r="H38" s="37"/>
      <c r="I38" s="56"/>
      <c r="J38" s="13"/>
      <c r="K38" s="13"/>
      <c r="L38" s="193">
        <f t="shared" ref="L38:L39" si="1">IF(N38=0,1,"")</f>
        <v>1</v>
      </c>
      <c r="M38" s="232"/>
      <c r="N38" s="130">
        <f>IF(G38="",0,IF(G38=0,3,IF(G38&gt;50,3,IF(G38&lt;2,0,1.5))))</f>
        <v>0</v>
      </c>
      <c r="O38" s="248" t="s">
        <v>152</v>
      </c>
      <c r="P38" s="149" t="s">
        <v>101</v>
      </c>
      <c r="Q38" s="137" t="s">
        <v>153</v>
      </c>
      <c r="R38" s="153">
        <v>0</v>
      </c>
      <c r="S38" s="262">
        <f t="shared" si="0"/>
        <v>1.5</v>
      </c>
      <c r="T38" s="155">
        <v>3</v>
      </c>
      <c r="U38" s="209"/>
      <c r="V38" s="293" t="s">
        <v>183</v>
      </c>
      <c r="W38" s="293"/>
      <c r="X38" s="293"/>
      <c r="Y38" s="210">
        <f>SUM(L23:L73)</f>
        <v>11</v>
      </c>
      <c r="Z38" s="29"/>
      <c r="AA38" s="29"/>
      <c r="AB38" s="29"/>
      <c r="AC38" s="29"/>
      <c r="AD38" s="29"/>
      <c r="AE38" s="29"/>
      <c r="AF38" s="29"/>
      <c r="AG38" s="29"/>
      <c r="AH38" s="29"/>
    </row>
    <row r="39" spans="1:34" s="30" customFormat="1" ht="67.5" customHeight="1" thickTop="1" thickBot="1">
      <c r="A39" s="309"/>
      <c r="B39" s="39" t="s">
        <v>54</v>
      </c>
      <c r="C39" s="71" t="s">
        <v>11</v>
      </c>
      <c r="D39" s="47" t="s">
        <v>59</v>
      </c>
      <c r="E39" s="42" t="s">
        <v>53</v>
      </c>
      <c r="F39" s="43" t="s">
        <v>5</v>
      </c>
      <c r="G39" s="76"/>
      <c r="H39" s="37"/>
      <c r="I39" s="75"/>
      <c r="J39" s="13"/>
      <c r="K39" s="13"/>
      <c r="L39" s="214">
        <f t="shared" si="1"/>
        <v>1</v>
      </c>
      <c r="M39" s="232"/>
      <c r="N39" s="114">
        <f>IF(G39="",0,IF(G39&gt;20,0,IF(G39&lt;5,3,1.5)))</f>
        <v>0</v>
      </c>
      <c r="O39" s="246" t="s">
        <v>102</v>
      </c>
      <c r="P39" s="141" t="s">
        <v>103</v>
      </c>
      <c r="Q39" s="142" t="s">
        <v>96</v>
      </c>
      <c r="R39" s="138">
        <v>0</v>
      </c>
      <c r="S39" s="143">
        <f t="shared" si="0"/>
        <v>1.5</v>
      </c>
      <c r="T39" s="140">
        <v>3</v>
      </c>
      <c r="U39" s="209"/>
      <c r="V39" s="293" t="str">
        <f>IF(Y38&gt;0,"Le Cours d'eau ou tronçon de cours d'eau n'est pas labellisable",IF(Y37&gt;=90,"Le Cours d'eau ou tronçon de cours d'eau est labellisable au niveau 3",IF(Y37&lt;70,"Le Cours d'eau ou tronçon de cours d'eau n'est pas labellisable",IF(Y37&lt;80,"Le Cours d'eau ou tronçon de cours d'eau est labellisable au niveau 1","Le Cours d'eau ou tronçon de cours d'eau est labellisable au niveau 2"))))</f>
        <v>Le Cours d'eau ou tronçon de cours d'eau n'est pas labellisable</v>
      </c>
      <c r="W39" s="293"/>
      <c r="X39" s="293"/>
      <c r="Y39" s="294"/>
      <c r="Z39" s="79"/>
      <c r="AA39" s="79"/>
      <c r="AB39" s="79"/>
      <c r="AC39" s="79"/>
      <c r="AD39" s="79"/>
      <c r="AE39" s="29"/>
      <c r="AF39" s="29"/>
      <c r="AG39" s="29"/>
      <c r="AH39" s="29"/>
    </row>
    <row r="40" spans="1:34" s="30" customFormat="1" ht="105.75" customHeight="1" thickTop="1">
      <c r="A40" s="309"/>
      <c r="B40" s="39" t="s">
        <v>15</v>
      </c>
      <c r="C40" s="71" t="s">
        <v>11</v>
      </c>
      <c r="D40" s="47" t="s">
        <v>241</v>
      </c>
      <c r="E40" s="42" t="s">
        <v>212</v>
      </c>
      <c r="F40" s="43" t="s">
        <v>20</v>
      </c>
      <c r="G40" s="45"/>
      <c r="H40" s="37"/>
      <c r="I40" s="45"/>
      <c r="J40" s="13"/>
      <c r="K40" s="67"/>
      <c r="L40" s="227"/>
      <c r="M40" s="232"/>
      <c r="N40" s="114">
        <f>IF(G40="",0,IF(G40&lt;75,0,IF(G40&gt;95,3,1.5)))</f>
        <v>0</v>
      </c>
      <c r="O40" s="141" t="s">
        <v>136</v>
      </c>
      <c r="P40" s="141" t="s">
        <v>104</v>
      </c>
      <c r="Q40" s="142" t="s">
        <v>137</v>
      </c>
      <c r="R40" s="138">
        <v>0</v>
      </c>
      <c r="S40" s="143">
        <f t="shared" si="0"/>
        <v>1.5</v>
      </c>
      <c r="T40" s="140">
        <v>3</v>
      </c>
      <c r="U40" s="209"/>
      <c r="Z40" s="29"/>
      <c r="AA40" s="29"/>
      <c r="AB40" s="29"/>
      <c r="AC40" s="29"/>
      <c r="AD40" s="29"/>
      <c r="AE40" s="29"/>
      <c r="AF40" s="29"/>
      <c r="AG40" s="29"/>
      <c r="AH40" s="29"/>
    </row>
    <row r="41" spans="1:34" s="30" customFormat="1" ht="87" customHeight="1">
      <c r="A41" s="309"/>
      <c r="B41" s="39" t="s">
        <v>55</v>
      </c>
      <c r="C41" s="71" t="s">
        <v>11</v>
      </c>
      <c r="D41" s="47" t="s">
        <v>242</v>
      </c>
      <c r="E41" s="42" t="s">
        <v>56</v>
      </c>
      <c r="F41" s="43" t="s">
        <v>5</v>
      </c>
      <c r="G41" s="76"/>
      <c r="H41" s="37"/>
      <c r="I41" s="45"/>
      <c r="J41" s="13"/>
      <c r="K41" s="67"/>
      <c r="L41" s="227"/>
      <c r="M41" s="232"/>
      <c r="N41" s="114">
        <f>IF(G41="",0,IF(G41&gt;10,0,IF(G41&lt;5,3,1.5)))</f>
        <v>0</v>
      </c>
      <c r="O41" s="141" t="s">
        <v>94</v>
      </c>
      <c r="P41" s="141" t="s">
        <v>95</v>
      </c>
      <c r="Q41" s="142" t="s">
        <v>96</v>
      </c>
      <c r="R41" s="138">
        <v>0</v>
      </c>
      <c r="S41" s="143">
        <f t="shared" si="0"/>
        <v>1.5</v>
      </c>
      <c r="T41" s="140">
        <v>3</v>
      </c>
      <c r="U41" s="209"/>
      <c r="V41" s="211"/>
      <c r="W41" s="211"/>
      <c r="X41" s="209"/>
      <c r="Y41" s="212"/>
      <c r="Z41" s="29"/>
      <c r="AA41" s="29"/>
      <c r="AB41" s="29"/>
      <c r="AC41" s="29"/>
      <c r="AD41" s="29"/>
      <c r="AE41" s="29"/>
      <c r="AF41" s="29"/>
      <c r="AG41" s="29"/>
      <c r="AH41" s="29"/>
    </row>
    <row r="42" spans="1:34" s="30" customFormat="1" ht="63.75" customHeight="1">
      <c r="A42" s="309"/>
      <c r="B42" s="39" t="s">
        <v>89</v>
      </c>
      <c r="C42" s="71" t="s">
        <v>11</v>
      </c>
      <c r="D42" s="47" t="s">
        <v>61</v>
      </c>
      <c r="E42" s="42" t="s">
        <v>60</v>
      </c>
      <c r="F42" s="43" t="s">
        <v>5</v>
      </c>
      <c r="G42" s="76"/>
      <c r="H42" s="37"/>
      <c r="I42" s="45"/>
      <c r="J42" s="13"/>
      <c r="K42" s="13"/>
      <c r="L42" s="193">
        <f>IF(N42=0,1,"")</f>
        <v>1</v>
      </c>
      <c r="M42" s="232"/>
      <c r="N42" s="114">
        <f>IF(G42="",0,IF(G42&gt;1,0,IF(G42=0,3,1.5)))</f>
        <v>0</v>
      </c>
      <c r="O42" s="246" t="s">
        <v>105</v>
      </c>
      <c r="P42" s="141" t="s">
        <v>106</v>
      </c>
      <c r="Q42" s="142">
        <v>0</v>
      </c>
      <c r="R42" s="138">
        <v>0</v>
      </c>
      <c r="S42" s="143">
        <f t="shared" si="0"/>
        <v>1.5</v>
      </c>
      <c r="T42" s="140">
        <v>3</v>
      </c>
      <c r="U42" s="209"/>
      <c r="V42" s="209"/>
      <c r="W42" s="209"/>
      <c r="X42" s="209"/>
      <c r="Y42" s="212"/>
      <c r="Z42" s="29"/>
      <c r="AA42" s="29"/>
      <c r="AB42" s="29"/>
      <c r="AC42" s="29"/>
      <c r="AD42" s="29"/>
      <c r="AE42" s="29"/>
      <c r="AF42" s="29"/>
      <c r="AG42" s="29"/>
      <c r="AH42" s="29"/>
    </row>
    <row r="43" spans="1:34" s="30" customFormat="1" ht="118.5" customHeight="1">
      <c r="A43" s="309"/>
      <c r="B43" s="39" t="s">
        <v>243</v>
      </c>
      <c r="C43" s="71" t="s">
        <v>11</v>
      </c>
      <c r="D43" s="47" t="s">
        <v>244</v>
      </c>
      <c r="E43" s="42" t="s">
        <v>63</v>
      </c>
      <c r="F43" s="43" t="s">
        <v>5</v>
      </c>
      <c r="G43" s="76"/>
      <c r="H43" s="37"/>
      <c r="I43" s="77"/>
      <c r="J43" s="13"/>
      <c r="K43" s="13"/>
      <c r="L43" s="214">
        <f>IF(N43=0,1,"")</f>
        <v>1</v>
      </c>
      <c r="M43" s="232"/>
      <c r="N43" s="114">
        <f>IF(G43="",0,IF(G43&gt;3,0,IF(G43&lt;1,4,2)))</f>
        <v>0</v>
      </c>
      <c r="O43" s="246" t="s">
        <v>107</v>
      </c>
      <c r="P43" s="141" t="s">
        <v>108</v>
      </c>
      <c r="Q43" s="142" t="s">
        <v>100</v>
      </c>
      <c r="R43" s="138">
        <v>0</v>
      </c>
      <c r="S43" s="143">
        <f>T43*0.5</f>
        <v>2</v>
      </c>
      <c r="T43" s="140">
        <v>4</v>
      </c>
      <c r="U43" s="209"/>
      <c r="V43" s="209"/>
      <c r="W43" s="209"/>
      <c r="X43" s="209"/>
      <c r="Y43" s="212"/>
      <c r="Z43" s="29"/>
      <c r="AA43" s="29"/>
      <c r="AB43" s="29"/>
      <c r="AC43" s="29"/>
      <c r="AD43" s="29"/>
      <c r="AE43" s="29"/>
      <c r="AF43" s="29"/>
      <c r="AG43" s="29"/>
      <c r="AH43" s="29"/>
    </row>
    <row r="44" spans="1:34" s="30" customFormat="1" ht="87.75" customHeight="1">
      <c r="A44" s="309"/>
      <c r="B44" s="39" t="s">
        <v>12</v>
      </c>
      <c r="C44" s="71" t="s">
        <v>11</v>
      </c>
      <c r="D44" s="97" t="s">
        <v>245</v>
      </c>
      <c r="E44" s="42" t="s">
        <v>234</v>
      </c>
      <c r="F44" s="60" t="s">
        <v>13</v>
      </c>
      <c r="G44" s="74"/>
      <c r="H44" s="37"/>
      <c r="I44" s="250"/>
      <c r="J44" s="13"/>
      <c r="K44" s="67"/>
      <c r="L44" s="227"/>
      <c r="M44" s="232"/>
      <c r="N44" s="114">
        <f>IF(G44="",0,IF(G44="Impact notable",0,IF(G44="Très peu d'impact",6,3)))</f>
        <v>0</v>
      </c>
      <c r="O44" s="141" t="s">
        <v>133</v>
      </c>
      <c r="P44" s="141" t="s">
        <v>134</v>
      </c>
      <c r="Q44" s="142" t="s">
        <v>135</v>
      </c>
      <c r="R44" s="138">
        <v>0</v>
      </c>
      <c r="S44" s="143">
        <f t="shared" ref="S44:S46" si="2">T44*0.5</f>
        <v>3</v>
      </c>
      <c r="T44" s="140">
        <v>6</v>
      </c>
      <c r="U44" s="209"/>
      <c r="V44" s="209"/>
      <c r="W44" s="209"/>
      <c r="X44" s="209"/>
      <c r="Y44" s="212"/>
      <c r="Z44" s="29"/>
      <c r="AA44" s="29"/>
      <c r="AB44" s="29"/>
      <c r="AC44" s="29"/>
      <c r="AD44" s="29"/>
      <c r="AE44" s="29"/>
      <c r="AF44" s="29"/>
      <c r="AG44" s="29"/>
      <c r="AH44" s="29"/>
    </row>
    <row r="45" spans="1:34" s="30" customFormat="1" ht="76.5" customHeight="1">
      <c r="A45" s="309"/>
      <c r="B45" s="39" t="s">
        <v>62</v>
      </c>
      <c r="C45" s="71" t="s">
        <v>11</v>
      </c>
      <c r="D45" s="47" t="s">
        <v>167</v>
      </c>
      <c r="E45" s="42" t="s">
        <v>69</v>
      </c>
      <c r="F45" s="43" t="s">
        <v>8</v>
      </c>
      <c r="G45" s="74"/>
      <c r="H45" s="37"/>
      <c r="I45" s="45"/>
      <c r="J45" s="13"/>
      <c r="K45" s="13"/>
      <c r="L45" s="214"/>
      <c r="M45" s="232"/>
      <c r="N45" s="114">
        <f>IF(G45="",0,IF(G45="Impact notable",0,IF(G45="Très peu d'impact",3,1.5)))</f>
        <v>0</v>
      </c>
      <c r="O45" s="141" t="s">
        <v>133</v>
      </c>
      <c r="P45" s="141" t="s">
        <v>134</v>
      </c>
      <c r="Q45" s="142" t="s">
        <v>135</v>
      </c>
      <c r="R45" s="138">
        <v>0</v>
      </c>
      <c r="S45" s="143">
        <f t="shared" si="2"/>
        <v>1.5</v>
      </c>
      <c r="T45" s="140">
        <v>3</v>
      </c>
      <c r="U45" s="209"/>
      <c r="V45" s="209"/>
      <c r="W45" s="209"/>
      <c r="X45" s="209"/>
      <c r="Y45" s="212"/>
      <c r="Z45" s="29"/>
      <c r="AA45" s="29"/>
      <c r="AB45" s="29"/>
      <c r="AC45" s="29"/>
      <c r="AD45" s="29"/>
      <c r="AE45" s="29"/>
      <c r="AF45" s="29"/>
      <c r="AG45" s="29"/>
      <c r="AH45" s="29"/>
    </row>
    <row r="46" spans="1:34" s="30" customFormat="1" ht="111" customHeight="1" thickBot="1">
      <c r="A46" s="310"/>
      <c r="B46" s="80" t="s">
        <v>246</v>
      </c>
      <c r="C46" s="81" t="s">
        <v>11</v>
      </c>
      <c r="D46" s="82" t="s">
        <v>248</v>
      </c>
      <c r="E46" s="83" t="s">
        <v>247</v>
      </c>
      <c r="F46" s="84" t="s">
        <v>5</v>
      </c>
      <c r="G46" s="260"/>
      <c r="H46" s="261"/>
      <c r="I46" s="263"/>
      <c r="J46" s="13"/>
      <c r="K46" s="13"/>
      <c r="L46" s="214"/>
      <c r="M46" s="232"/>
      <c r="N46" s="124">
        <f>IF(G46="",0,IF(G46&gt;5,0,IF(G46&lt;1,1,0.5)))</f>
        <v>0</v>
      </c>
      <c r="O46" s="145" t="s">
        <v>128</v>
      </c>
      <c r="P46" s="145" t="s">
        <v>220</v>
      </c>
      <c r="Q46" s="151" t="s">
        <v>100</v>
      </c>
      <c r="R46" s="146">
        <v>0</v>
      </c>
      <c r="S46" s="147">
        <f t="shared" si="2"/>
        <v>0.5</v>
      </c>
      <c r="T46" s="148">
        <v>1</v>
      </c>
      <c r="U46" s="209"/>
      <c r="V46" s="209"/>
      <c r="W46" s="209"/>
      <c r="X46" s="209"/>
      <c r="Y46" s="212"/>
      <c r="Z46" s="29"/>
      <c r="AA46" s="29"/>
      <c r="AB46" s="29"/>
      <c r="AC46" s="29"/>
      <c r="AD46" s="29"/>
      <c r="AE46" s="29"/>
      <c r="AF46" s="29"/>
      <c r="AG46" s="29"/>
      <c r="AH46" s="29"/>
    </row>
    <row r="47" spans="1:34" s="30" customFormat="1" ht="101.25" customHeight="1" thickTop="1">
      <c r="A47" s="313" t="s">
        <v>18</v>
      </c>
      <c r="B47" s="49" t="s">
        <v>19</v>
      </c>
      <c r="C47" s="71" t="s">
        <v>11</v>
      </c>
      <c r="D47" s="85" t="s">
        <v>249</v>
      </c>
      <c r="E47" s="266" t="s">
        <v>260</v>
      </c>
      <c r="F47" s="53" t="s">
        <v>5</v>
      </c>
      <c r="G47" s="256"/>
      <c r="H47" s="259"/>
      <c r="I47" s="56"/>
      <c r="J47" s="13"/>
      <c r="K47" s="13"/>
      <c r="L47" s="199">
        <f>IF(N47=0,1,"")</f>
        <v>1</v>
      </c>
      <c r="M47" s="232"/>
      <c r="N47" s="130">
        <f>IF(G47="",0,IF(G47&gt;10,0,IF(G47&lt;5,3.5,1.75)))</f>
        <v>0</v>
      </c>
      <c r="O47" s="248" t="s">
        <v>94</v>
      </c>
      <c r="P47" s="149" t="s">
        <v>113</v>
      </c>
      <c r="Q47" s="137" t="s">
        <v>96</v>
      </c>
      <c r="R47" s="153">
        <v>0</v>
      </c>
      <c r="S47" s="154">
        <f t="shared" ref="S47:S62" si="3">T47/2</f>
        <v>1.75</v>
      </c>
      <c r="T47" s="155">
        <v>3.5</v>
      </c>
      <c r="U47" s="209"/>
      <c r="V47" s="209"/>
      <c r="W47" s="209"/>
      <c r="X47" s="209"/>
      <c r="Y47" s="212"/>
      <c r="Z47" s="29"/>
      <c r="AA47" s="29"/>
      <c r="AB47" s="29"/>
      <c r="AC47" s="29"/>
      <c r="AD47" s="29"/>
      <c r="AE47" s="29"/>
      <c r="AF47" s="29"/>
      <c r="AG47" s="29"/>
      <c r="AH47" s="29"/>
    </row>
    <row r="48" spans="1:34" s="30" customFormat="1" ht="104.25" customHeight="1" thickBot="1">
      <c r="A48" s="310"/>
      <c r="B48" s="265" t="s">
        <v>259</v>
      </c>
      <c r="C48" s="86" t="s">
        <v>11</v>
      </c>
      <c r="D48" s="87" t="s">
        <v>205</v>
      </c>
      <c r="E48" s="84" t="s">
        <v>66</v>
      </c>
      <c r="F48" s="84" t="s">
        <v>13</v>
      </c>
      <c r="G48" s="88"/>
      <c r="H48" s="55"/>
      <c r="I48" s="54"/>
      <c r="J48" s="13"/>
      <c r="K48" s="13"/>
      <c r="L48" s="236"/>
      <c r="M48" s="232"/>
      <c r="N48" s="124">
        <f>IF(G48="",0,IF(G48="Impact notable",0,IF(G48="très peu d'impact",1.5,0.75)))</f>
        <v>0</v>
      </c>
      <c r="O48" s="145" t="s">
        <v>133</v>
      </c>
      <c r="P48" s="145" t="s">
        <v>134</v>
      </c>
      <c r="Q48" s="151" t="s">
        <v>135</v>
      </c>
      <c r="R48" s="146">
        <v>0</v>
      </c>
      <c r="S48" s="152">
        <f t="shared" si="3"/>
        <v>0.75</v>
      </c>
      <c r="T48" s="148">
        <v>1.5</v>
      </c>
      <c r="U48" s="209"/>
      <c r="V48" s="209"/>
      <c r="W48" s="209"/>
      <c r="X48" s="209"/>
      <c r="Y48" s="212"/>
      <c r="Z48" s="29"/>
      <c r="AA48" s="29"/>
      <c r="AB48" s="29"/>
      <c r="AC48" s="29"/>
      <c r="AD48" s="29"/>
      <c r="AE48" s="29"/>
      <c r="AF48" s="29"/>
      <c r="AG48" s="29"/>
      <c r="AH48" s="29"/>
    </row>
    <row r="49" spans="1:34" s="30" customFormat="1" ht="85.5" thickTop="1" thickBot="1">
      <c r="A49" s="310" t="s">
        <v>21</v>
      </c>
      <c r="B49" s="49" t="s">
        <v>22</v>
      </c>
      <c r="C49" s="71" t="s">
        <v>11</v>
      </c>
      <c r="D49" s="85" t="s">
        <v>250</v>
      </c>
      <c r="E49" s="53" t="s">
        <v>82</v>
      </c>
      <c r="F49" s="53" t="s">
        <v>168</v>
      </c>
      <c r="G49" s="89"/>
      <c r="H49" s="59"/>
      <c r="I49" s="56"/>
      <c r="J49" s="13"/>
      <c r="K49" s="13"/>
      <c r="L49" s="213"/>
      <c r="M49" s="232"/>
      <c r="N49" s="130">
        <f>IF(G49="",0,IF(G49="Impact notable",0,IF(G49="TBE DCE",3,1.5)))</f>
        <v>0</v>
      </c>
      <c r="O49" s="149" t="s">
        <v>133</v>
      </c>
      <c r="P49" s="149" t="s">
        <v>114</v>
      </c>
      <c r="Q49" s="137" t="s">
        <v>115</v>
      </c>
      <c r="R49" s="153">
        <v>0</v>
      </c>
      <c r="S49" s="154">
        <f t="shared" si="3"/>
        <v>1.5</v>
      </c>
      <c r="T49" s="155">
        <v>3</v>
      </c>
      <c r="U49" s="209"/>
      <c r="V49" s="209"/>
      <c r="W49" s="209"/>
      <c r="X49" s="209"/>
      <c r="Y49" s="212"/>
      <c r="Z49" s="29"/>
      <c r="AA49" s="29"/>
      <c r="AB49" s="29"/>
      <c r="AC49" s="29"/>
      <c r="AD49" s="29"/>
      <c r="AE49" s="29"/>
      <c r="AF49" s="29"/>
      <c r="AG49" s="29"/>
      <c r="AH49" s="29"/>
    </row>
    <row r="50" spans="1:34" s="30" customFormat="1" ht="87.75" customHeight="1" thickTop="1" thickBot="1">
      <c r="A50" s="310"/>
      <c r="B50" s="39" t="s">
        <v>23</v>
      </c>
      <c r="C50" s="71" t="s">
        <v>11</v>
      </c>
      <c r="D50" s="85" t="s">
        <v>189</v>
      </c>
      <c r="E50" s="43" t="s">
        <v>82</v>
      </c>
      <c r="F50" s="43" t="s">
        <v>6</v>
      </c>
      <c r="G50" s="90"/>
      <c r="H50" s="37"/>
      <c r="I50" s="45"/>
      <c r="J50" s="13"/>
      <c r="K50" s="67"/>
      <c r="L50" s="227"/>
      <c r="M50" s="232"/>
      <c r="N50" s="114">
        <f>IF(G50="",0,IF(G50="Impact notable",0,IF(G50="TBE DCE",5,2.5)))</f>
        <v>0</v>
      </c>
      <c r="O50" s="141" t="s">
        <v>133</v>
      </c>
      <c r="P50" s="141" t="s">
        <v>114</v>
      </c>
      <c r="Q50" s="142" t="s">
        <v>115</v>
      </c>
      <c r="R50" s="138">
        <v>0</v>
      </c>
      <c r="S50" s="150">
        <f t="shared" si="3"/>
        <v>2.5</v>
      </c>
      <c r="T50" s="140">
        <v>5</v>
      </c>
      <c r="U50" s="209"/>
      <c r="V50" s="209"/>
      <c r="W50" s="209"/>
      <c r="X50" s="209"/>
      <c r="Y50" s="212"/>
      <c r="Z50" s="29"/>
      <c r="AA50" s="29"/>
      <c r="AB50" s="29"/>
      <c r="AC50" s="29"/>
      <c r="AD50" s="29"/>
      <c r="AE50" s="29"/>
      <c r="AF50" s="29"/>
      <c r="AG50" s="29"/>
      <c r="AH50" s="29"/>
    </row>
    <row r="51" spans="1:34" s="30" customFormat="1" ht="97.5" customHeight="1" thickTop="1" thickBot="1">
      <c r="A51" s="310"/>
      <c r="B51" s="39" t="s">
        <v>24</v>
      </c>
      <c r="C51" s="71" t="s">
        <v>11</v>
      </c>
      <c r="D51" s="85" t="s">
        <v>190</v>
      </c>
      <c r="E51" s="43" t="s">
        <v>82</v>
      </c>
      <c r="F51" s="43" t="s">
        <v>6</v>
      </c>
      <c r="G51" s="91"/>
      <c r="H51" s="37"/>
      <c r="I51" s="45"/>
      <c r="J51" s="13"/>
      <c r="K51" s="13"/>
      <c r="L51" s="193"/>
      <c r="M51" s="232"/>
      <c r="N51" s="114">
        <f>IF(G51="",0,IF(G51="Impact notable",0,IF(G51="TBE DCE",6,3)))</f>
        <v>0</v>
      </c>
      <c r="O51" s="141" t="s">
        <v>133</v>
      </c>
      <c r="P51" s="141" t="s">
        <v>114</v>
      </c>
      <c r="Q51" s="142" t="s">
        <v>115</v>
      </c>
      <c r="R51" s="138">
        <v>0</v>
      </c>
      <c r="S51" s="150">
        <f t="shared" si="3"/>
        <v>3</v>
      </c>
      <c r="T51" s="140">
        <v>6</v>
      </c>
      <c r="U51" s="209"/>
      <c r="V51" s="209"/>
      <c r="W51" s="209"/>
      <c r="X51" s="209"/>
      <c r="Y51" s="212"/>
      <c r="Z51" s="29"/>
      <c r="AA51" s="29"/>
      <c r="AB51" s="29"/>
      <c r="AC51" s="29"/>
      <c r="AD51" s="29"/>
      <c r="AE51" s="29"/>
      <c r="AF51" s="29"/>
      <c r="AG51" s="29"/>
      <c r="AH51" s="29"/>
    </row>
    <row r="52" spans="1:34" s="30" customFormat="1" ht="91.5" customHeight="1" thickTop="1" thickBot="1">
      <c r="A52" s="310"/>
      <c r="B52" s="39" t="s">
        <v>25</v>
      </c>
      <c r="C52" s="71" t="s">
        <v>11</v>
      </c>
      <c r="D52" s="85" t="s">
        <v>191</v>
      </c>
      <c r="E52" s="43" t="s">
        <v>82</v>
      </c>
      <c r="F52" s="43" t="s">
        <v>6</v>
      </c>
      <c r="G52" s="91"/>
      <c r="H52" s="37"/>
      <c r="I52" s="45"/>
      <c r="J52" s="13"/>
      <c r="K52" s="13"/>
      <c r="L52" s="214"/>
      <c r="M52" s="232"/>
      <c r="N52" s="114">
        <f>IF(G52="",0,IF(G52="Impact notable",0,IF(G52="Bonne",2,1)))</f>
        <v>0</v>
      </c>
      <c r="O52" s="141" t="s">
        <v>133</v>
      </c>
      <c r="P52" s="141" t="s">
        <v>221</v>
      </c>
      <c r="Q52" s="142" t="s">
        <v>222</v>
      </c>
      <c r="R52" s="138">
        <v>0</v>
      </c>
      <c r="S52" s="150">
        <f t="shared" si="3"/>
        <v>1</v>
      </c>
      <c r="T52" s="140">
        <v>2</v>
      </c>
      <c r="U52" s="209"/>
      <c r="V52" s="209"/>
      <c r="W52" s="209"/>
      <c r="X52" s="209"/>
      <c r="Y52" s="212"/>
      <c r="Z52" s="29"/>
      <c r="AA52" s="29"/>
      <c r="AB52" s="29"/>
      <c r="AC52" s="29"/>
      <c r="AD52" s="29"/>
      <c r="AE52" s="29"/>
      <c r="AF52" s="29"/>
      <c r="AG52" s="29"/>
      <c r="AH52" s="29"/>
    </row>
    <row r="53" spans="1:34" s="30" customFormat="1" ht="93" customHeight="1" thickTop="1" thickBot="1">
      <c r="A53" s="310"/>
      <c r="B53" s="80" t="s">
        <v>26</v>
      </c>
      <c r="C53" s="86" t="s">
        <v>11</v>
      </c>
      <c r="D53" s="87" t="s">
        <v>192</v>
      </c>
      <c r="E53" s="84" t="s">
        <v>82</v>
      </c>
      <c r="F53" s="84" t="s">
        <v>6</v>
      </c>
      <c r="G53" s="88"/>
      <c r="H53" s="55"/>
      <c r="I53" s="54"/>
      <c r="J53" s="13"/>
      <c r="K53" s="13"/>
      <c r="L53" s="214"/>
      <c r="M53" s="232"/>
      <c r="N53" s="124">
        <f>IF(G53="",0,IF(G53="Impact notable",0,IF(G53="Bon",4,2)))</f>
        <v>0</v>
      </c>
      <c r="O53" s="145" t="s">
        <v>133</v>
      </c>
      <c r="P53" s="145" t="s">
        <v>216</v>
      </c>
      <c r="Q53" s="151" t="s">
        <v>215</v>
      </c>
      <c r="R53" s="146">
        <v>0</v>
      </c>
      <c r="S53" s="152">
        <f t="shared" si="3"/>
        <v>2</v>
      </c>
      <c r="T53" s="148">
        <v>4</v>
      </c>
      <c r="U53" s="209"/>
      <c r="V53" s="209"/>
      <c r="W53" s="209"/>
      <c r="X53" s="209"/>
      <c r="Y53" s="212"/>
      <c r="Z53" s="29"/>
      <c r="AA53" s="29"/>
      <c r="AB53" s="29"/>
      <c r="AC53" s="29"/>
      <c r="AD53" s="29"/>
      <c r="AE53" s="29"/>
      <c r="AF53" s="29"/>
      <c r="AG53" s="29"/>
      <c r="AH53" s="29"/>
    </row>
    <row r="54" spans="1:34" s="30" customFormat="1" ht="91.5" customHeight="1" thickTop="1" thickBot="1">
      <c r="A54" s="310" t="s">
        <v>27</v>
      </c>
      <c r="B54" s="49" t="s">
        <v>193</v>
      </c>
      <c r="C54" s="71" t="s">
        <v>11</v>
      </c>
      <c r="D54" s="85" t="s">
        <v>251</v>
      </c>
      <c r="E54" s="53" t="s">
        <v>82</v>
      </c>
      <c r="F54" s="53" t="s">
        <v>169</v>
      </c>
      <c r="G54" s="91"/>
      <c r="H54" s="59"/>
      <c r="I54" s="56"/>
      <c r="J54" s="13"/>
      <c r="K54" s="13"/>
      <c r="L54" s="214"/>
      <c r="M54" s="232"/>
      <c r="N54" s="130">
        <f>IF(G54="",0,IF(G54="Impact notable",0,IF(G54="TBE DCE",5,2.5)))</f>
        <v>0</v>
      </c>
      <c r="O54" s="149" t="s">
        <v>133</v>
      </c>
      <c r="P54" s="149" t="s">
        <v>114</v>
      </c>
      <c r="Q54" s="137" t="s">
        <v>115</v>
      </c>
      <c r="R54" s="138">
        <v>0</v>
      </c>
      <c r="S54" s="150">
        <f t="shared" si="3"/>
        <v>2.5</v>
      </c>
      <c r="T54" s="140">
        <v>5</v>
      </c>
      <c r="U54" s="209"/>
      <c r="V54" s="209"/>
      <c r="W54" s="209"/>
      <c r="X54" s="209"/>
      <c r="Y54" s="212"/>
      <c r="Z54" s="29"/>
      <c r="AA54" s="29"/>
      <c r="AB54" s="29"/>
      <c r="AC54" s="29"/>
      <c r="AD54" s="29"/>
      <c r="AE54" s="29"/>
      <c r="AF54" s="29"/>
      <c r="AG54" s="29"/>
      <c r="AH54" s="29"/>
    </row>
    <row r="55" spans="1:34" s="30" customFormat="1" ht="78.75" customHeight="1" thickTop="1" thickBot="1">
      <c r="A55" s="310"/>
      <c r="B55" s="39" t="s">
        <v>28</v>
      </c>
      <c r="C55" s="71" t="s">
        <v>11</v>
      </c>
      <c r="D55" s="85" t="s">
        <v>252</v>
      </c>
      <c r="E55" s="43" t="s">
        <v>82</v>
      </c>
      <c r="F55" s="43" t="s">
        <v>169</v>
      </c>
      <c r="G55" s="74"/>
      <c r="H55" s="37"/>
      <c r="I55" s="45"/>
      <c r="J55" s="13"/>
      <c r="K55" s="67"/>
      <c r="L55" s="227"/>
      <c r="M55" s="232"/>
      <c r="N55" s="114">
        <f>IF(G55="",0,IF(G55="Impact notable",0,IF(G55="TBE DCE",3,1.5)))</f>
        <v>0</v>
      </c>
      <c r="O55" s="141" t="s">
        <v>133</v>
      </c>
      <c r="P55" s="141" t="s">
        <v>114</v>
      </c>
      <c r="Q55" s="142" t="s">
        <v>115</v>
      </c>
      <c r="R55" s="138">
        <v>0</v>
      </c>
      <c r="S55" s="150">
        <f t="shared" si="3"/>
        <v>1.5</v>
      </c>
      <c r="T55" s="140">
        <v>3</v>
      </c>
      <c r="U55" s="209"/>
      <c r="V55" s="209"/>
      <c r="W55" s="209"/>
      <c r="X55" s="209"/>
      <c r="Y55" s="212"/>
      <c r="Z55" s="29"/>
      <c r="AA55" s="29"/>
      <c r="AB55" s="29"/>
      <c r="AC55" s="29"/>
      <c r="AD55" s="29"/>
      <c r="AE55" s="29"/>
      <c r="AF55" s="29"/>
      <c r="AG55" s="29"/>
      <c r="AH55" s="29"/>
    </row>
    <row r="56" spans="1:34" s="30" customFormat="1" ht="77.25" customHeight="1" thickTop="1" thickBot="1">
      <c r="A56" s="310"/>
      <c r="B56" s="39" t="s">
        <v>29</v>
      </c>
      <c r="C56" s="71" t="s">
        <v>11</v>
      </c>
      <c r="D56" s="85" t="s">
        <v>223</v>
      </c>
      <c r="E56" s="43" t="s">
        <v>82</v>
      </c>
      <c r="F56" s="43" t="s">
        <v>169</v>
      </c>
      <c r="G56" s="91"/>
      <c r="H56" s="37"/>
      <c r="I56" s="45"/>
      <c r="J56" s="13"/>
      <c r="K56" s="13"/>
      <c r="L56" s="214"/>
      <c r="M56" s="232"/>
      <c r="N56" s="114">
        <f>IF(G56="",0,IF(G56="Impact notable",0,IF(G56="Très peu d'impact",3,1.5)))</f>
        <v>0</v>
      </c>
      <c r="O56" s="141" t="s">
        <v>133</v>
      </c>
      <c r="P56" s="141" t="s">
        <v>134</v>
      </c>
      <c r="Q56" s="142" t="s">
        <v>135</v>
      </c>
      <c r="R56" s="138">
        <v>0</v>
      </c>
      <c r="S56" s="150">
        <f t="shared" si="3"/>
        <v>1.5</v>
      </c>
      <c r="T56" s="140">
        <v>3</v>
      </c>
      <c r="U56" s="209"/>
      <c r="V56" s="209"/>
      <c r="W56" s="209"/>
      <c r="X56" s="209"/>
      <c r="Y56" s="212"/>
      <c r="Z56" s="29"/>
      <c r="AA56" s="29"/>
      <c r="AB56" s="29"/>
      <c r="AC56" s="29"/>
      <c r="AD56" s="29"/>
      <c r="AE56" s="29"/>
      <c r="AF56" s="29"/>
      <c r="AG56" s="29"/>
      <c r="AH56" s="29"/>
    </row>
    <row r="57" spans="1:34" s="30" customFormat="1" ht="123.75" customHeight="1" thickTop="1" thickBot="1">
      <c r="A57" s="310"/>
      <c r="B57" s="80" t="s">
        <v>67</v>
      </c>
      <c r="C57" s="81" t="s">
        <v>11</v>
      </c>
      <c r="D57" s="82" t="s">
        <v>206</v>
      </c>
      <c r="E57" s="83" t="s">
        <v>68</v>
      </c>
      <c r="F57" s="84" t="s">
        <v>170</v>
      </c>
      <c r="G57" s="92"/>
      <c r="H57" s="55"/>
      <c r="I57" s="93"/>
      <c r="J57" s="13"/>
      <c r="K57" s="13"/>
      <c r="L57" s="236">
        <f>IF(N57=0,1,"")</f>
        <v>1</v>
      </c>
      <c r="M57" s="232"/>
      <c r="N57" s="124">
        <f>IF(G57="",0,IF(G57&gt;10,0,IF(G57&lt;5,4,2)))</f>
        <v>0</v>
      </c>
      <c r="O57" s="247" t="s">
        <v>94</v>
      </c>
      <c r="P57" s="145" t="s">
        <v>95</v>
      </c>
      <c r="Q57" s="151" t="s">
        <v>116</v>
      </c>
      <c r="R57" s="146">
        <v>0</v>
      </c>
      <c r="S57" s="152">
        <f t="shared" si="3"/>
        <v>2</v>
      </c>
      <c r="T57" s="148">
        <v>4</v>
      </c>
      <c r="U57" s="209"/>
      <c r="V57" s="209"/>
      <c r="W57" s="209"/>
      <c r="X57" s="209"/>
      <c r="Y57" s="212"/>
      <c r="Z57" s="29"/>
      <c r="AA57" s="29"/>
      <c r="AB57" s="29"/>
      <c r="AC57" s="29"/>
      <c r="AD57" s="29"/>
      <c r="AE57" s="29"/>
      <c r="AF57" s="29"/>
      <c r="AG57" s="29"/>
      <c r="AH57" s="29"/>
    </row>
    <row r="58" spans="1:34" s="30" customFormat="1" ht="93.75" customHeight="1" thickTop="1" thickBot="1">
      <c r="A58" s="312" t="s">
        <v>180</v>
      </c>
      <c r="B58" s="49" t="s">
        <v>87</v>
      </c>
      <c r="C58" s="71" t="s">
        <v>11</v>
      </c>
      <c r="D58" s="85" t="s">
        <v>207</v>
      </c>
      <c r="E58" s="53" t="s">
        <v>70</v>
      </c>
      <c r="F58" s="53" t="s">
        <v>5</v>
      </c>
      <c r="G58" s="38"/>
      <c r="H58" s="59"/>
      <c r="I58" s="56"/>
      <c r="J58" s="13"/>
      <c r="K58" s="13"/>
      <c r="L58" s="213"/>
      <c r="M58" s="232"/>
      <c r="N58" s="130">
        <f>IF(G58="",0,IF(G58&gt;1,0,IF(G58&lt;0.1,1,0.5)))</f>
        <v>0</v>
      </c>
      <c r="O58" s="149" t="s">
        <v>109</v>
      </c>
      <c r="P58" s="149" t="s">
        <v>117</v>
      </c>
      <c r="Q58" s="137" t="s">
        <v>118</v>
      </c>
      <c r="R58" s="153">
        <v>0</v>
      </c>
      <c r="S58" s="154">
        <f t="shared" si="3"/>
        <v>0.5</v>
      </c>
      <c r="T58" s="155">
        <v>1</v>
      </c>
      <c r="U58" s="209"/>
      <c r="V58" s="209"/>
      <c r="W58" s="209"/>
      <c r="X58" s="209"/>
      <c r="Y58" s="212"/>
      <c r="Z58" s="29"/>
      <c r="AA58" s="29"/>
      <c r="AB58" s="29"/>
      <c r="AC58" s="29"/>
      <c r="AD58" s="29"/>
      <c r="AE58" s="29"/>
      <c r="AF58" s="29"/>
      <c r="AG58" s="29"/>
      <c r="AH58" s="29"/>
    </row>
    <row r="59" spans="1:34" s="30" customFormat="1" ht="72.75" customHeight="1" thickTop="1" thickBot="1">
      <c r="A59" s="312"/>
      <c r="B59" s="39" t="s">
        <v>211</v>
      </c>
      <c r="C59" s="71" t="s">
        <v>11</v>
      </c>
      <c r="D59" s="85" t="s">
        <v>171</v>
      </c>
      <c r="E59" s="43" t="s">
        <v>75</v>
      </c>
      <c r="F59" s="43" t="s">
        <v>72</v>
      </c>
      <c r="G59" s="91"/>
      <c r="H59" s="37"/>
      <c r="I59" s="253"/>
      <c r="J59" s="13"/>
      <c r="K59" s="13"/>
      <c r="L59" s="214"/>
      <c r="M59" s="232"/>
      <c r="N59" s="114">
        <f>IF(G59="",0,IF(G59="Impact notable",0,IF(G59="Très peu d'impact",0.5,0.25)))</f>
        <v>0</v>
      </c>
      <c r="O59" s="141" t="s">
        <v>133</v>
      </c>
      <c r="P59" s="141" t="s">
        <v>134</v>
      </c>
      <c r="Q59" s="142" t="s">
        <v>135</v>
      </c>
      <c r="R59" s="138">
        <v>0</v>
      </c>
      <c r="S59" s="150">
        <f t="shared" si="3"/>
        <v>0.25</v>
      </c>
      <c r="T59" s="140">
        <v>0.5</v>
      </c>
      <c r="U59" s="209"/>
      <c r="V59" s="209"/>
      <c r="W59" s="209"/>
      <c r="X59" s="209"/>
      <c r="Y59" s="212"/>
      <c r="Z59" s="29"/>
      <c r="AA59" s="29"/>
      <c r="AB59" s="29"/>
      <c r="AC59" s="29"/>
      <c r="AD59" s="29"/>
      <c r="AE59" s="29"/>
      <c r="AF59" s="29"/>
      <c r="AG59" s="29"/>
      <c r="AH59" s="29"/>
    </row>
    <row r="60" spans="1:34" s="30" customFormat="1" ht="68.25" customHeight="1" thickTop="1" thickBot="1">
      <c r="A60" s="312"/>
      <c r="B60" s="39" t="s">
        <v>71</v>
      </c>
      <c r="C60" s="71" t="s">
        <v>11</v>
      </c>
      <c r="D60" s="85" t="s">
        <v>172</v>
      </c>
      <c r="E60" s="43" t="s">
        <v>75</v>
      </c>
      <c r="F60" s="43" t="s">
        <v>72</v>
      </c>
      <c r="G60" s="91"/>
      <c r="H60" s="37"/>
      <c r="I60" s="45"/>
      <c r="J60" s="13"/>
      <c r="K60" s="13"/>
      <c r="L60" s="214"/>
      <c r="M60" s="232"/>
      <c r="N60" s="114">
        <f>IF(G60="",0,IF(G60="Impact notable",0,IF(G60="Très peu d'impact",1.5,0.75)))</f>
        <v>0</v>
      </c>
      <c r="O60" s="141" t="s">
        <v>133</v>
      </c>
      <c r="P60" s="141" t="s">
        <v>134</v>
      </c>
      <c r="Q60" s="142" t="s">
        <v>135</v>
      </c>
      <c r="R60" s="138">
        <v>0</v>
      </c>
      <c r="S60" s="150">
        <f t="shared" si="3"/>
        <v>0.75</v>
      </c>
      <c r="T60" s="140">
        <v>1.5</v>
      </c>
      <c r="U60" s="209"/>
      <c r="V60" s="209"/>
      <c r="W60" s="209"/>
      <c r="X60" s="209"/>
      <c r="Y60" s="212"/>
      <c r="Z60" s="29"/>
      <c r="AA60" s="29"/>
      <c r="AB60" s="29"/>
      <c r="AC60" s="29"/>
      <c r="AD60" s="29"/>
      <c r="AE60" s="29"/>
      <c r="AF60" s="29"/>
      <c r="AG60" s="29"/>
      <c r="AH60" s="29"/>
    </row>
    <row r="61" spans="1:34" s="30" customFormat="1" ht="55.5" customHeight="1" thickTop="1" thickBot="1">
      <c r="A61" s="312"/>
      <c r="B61" s="39" t="s">
        <v>73</v>
      </c>
      <c r="C61" s="71" t="s">
        <v>11</v>
      </c>
      <c r="D61" s="85" t="s">
        <v>173</v>
      </c>
      <c r="E61" s="43" t="s">
        <v>76</v>
      </c>
      <c r="F61" s="43" t="s">
        <v>72</v>
      </c>
      <c r="G61" s="91"/>
      <c r="H61" s="37"/>
      <c r="I61" s="45"/>
      <c r="J61" s="13"/>
      <c r="K61" s="67"/>
      <c r="L61" s="227"/>
      <c r="M61" s="232"/>
      <c r="N61" s="114">
        <f>IF(G61="",0,IF(G61="Dérangeante",0,IF(G61="Très peu dérangeante",2,1)))</f>
        <v>0</v>
      </c>
      <c r="O61" s="141" t="s">
        <v>138</v>
      </c>
      <c r="P61" s="141" t="s">
        <v>139</v>
      </c>
      <c r="Q61" s="142" t="s">
        <v>140</v>
      </c>
      <c r="R61" s="138">
        <v>0</v>
      </c>
      <c r="S61" s="150">
        <f t="shared" si="3"/>
        <v>1</v>
      </c>
      <c r="T61" s="140">
        <v>2</v>
      </c>
      <c r="U61" s="209"/>
      <c r="V61" s="209"/>
      <c r="W61" s="209"/>
      <c r="X61" s="209"/>
      <c r="Y61" s="212"/>
      <c r="Z61" s="29"/>
      <c r="AA61" s="29"/>
      <c r="AB61" s="29"/>
      <c r="AC61" s="29"/>
      <c r="AD61" s="29"/>
      <c r="AE61" s="29"/>
      <c r="AF61" s="29"/>
      <c r="AG61" s="29"/>
      <c r="AH61" s="29"/>
    </row>
    <row r="62" spans="1:34" s="30" customFormat="1" ht="59.25" customHeight="1" thickTop="1" thickBot="1">
      <c r="A62" s="312"/>
      <c r="B62" s="94" t="s">
        <v>74</v>
      </c>
      <c r="C62" s="71" t="s">
        <v>11</v>
      </c>
      <c r="D62" s="254" t="s">
        <v>174</v>
      </c>
      <c r="E62" s="43" t="s">
        <v>77</v>
      </c>
      <c r="F62" s="43" t="s">
        <v>72</v>
      </c>
      <c r="G62" s="91"/>
      <c r="H62" s="37"/>
      <c r="I62" s="251"/>
      <c r="J62" s="13"/>
      <c r="K62" s="13"/>
      <c r="L62" s="236"/>
      <c r="M62" s="232"/>
      <c r="N62" s="238">
        <f>IF(G62="",0,IF(G62="Dérangeante",0,IF(G62="Très peu dérangeante",2,1)))</f>
        <v>0</v>
      </c>
      <c r="O62" s="145" t="s">
        <v>138</v>
      </c>
      <c r="P62" s="145" t="s">
        <v>139</v>
      </c>
      <c r="Q62" s="151" t="s">
        <v>140</v>
      </c>
      <c r="R62" s="146">
        <v>0</v>
      </c>
      <c r="S62" s="152">
        <f t="shared" si="3"/>
        <v>1</v>
      </c>
      <c r="T62" s="148">
        <v>2</v>
      </c>
      <c r="U62" s="209"/>
      <c r="V62" s="209"/>
      <c r="W62" s="209"/>
      <c r="X62" s="209"/>
      <c r="Y62" s="212"/>
      <c r="Z62" s="29"/>
      <c r="AA62" s="29"/>
      <c r="AB62" s="29"/>
      <c r="AC62" s="29"/>
      <c r="AD62" s="29"/>
      <c r="AE62" s="29"/>
      <c r="AF62" s="29"/>
      <c r="AG62" s="29"/>
      <c r="AH62" s="29"/>
    </row>
    <row r="63" spans="1:34" s="30" customFormat="1" ht="24.75" thickTop="1" thickBot="1">
      <c r="A63" s="325" t="s">
        <v>230</v>
      </c>
      <c r="B63" s="326"/>
      <c r="C63" s="326"/>
      <c r="D63" s="326"/>
      <c r="E63" s="326"/>
      <c r="F63" s="326"/>
      <c r="G63" s="326"/>
      <c r="H63" s="326"/>
      <c r="I63" s="327"/>
      <c r="J63" s="13"/>
      <c r="K63" s="13"/>
      <c r="L63" s="239"/>
      <c r="M63" s="241"/>
      <c r="N63" s="242"/>
      <c r="O63" s="280" t="s">
        <v>231</v>
      </c>
      <c r="P63" s="282" t="s">
        <v>194</v>
      </c>
      <c r="Q63" s="282" t="s">
        <v>219</v>
      </c>
      <c r="R63" s="277" t="s">
        <v>186</v>
      </c>
      <c r="S63" s="284" t="s">
        <v>185</v>
      </c>
      <c r="T63" s="277" t="s">
        <v>184</v>
      </c>
      <c r="U63" s="209"/>
      <c r="V63" s="209"/>
      <c r="W63" s="209"/>
      <c r="X63" s="209"/>
      <c r="Y63" s="212"/>
      <c r="Z63" s="29"/>
      <c r="AA63" s="29"/>
      <c r="AB63" s="29"/>
      <c r="AC63" s="29"/>
      <c r="AD63" s="29"/>
      <c r="AE63" s="29"/>
      <c r="AF63" s="29"/>
      <c r="AG63" s="29"/>
      <c r="AH63" s="29"/>
    </row>
    <row r="64" spans="1:34" s="30" customFormat="1" ht="83.25" customHeight="1" thickTop="1" thickBot="1">
      <c r="A64" s="19" t="s">
        <v>0</v>
      </c>
      <c r="B64" s="20" t="s">
        <v>1</v>
      </c>
      <c r="C64" s="21" t="s">
        <v>2</v>
      </c>
      <c r="D64" s="22" t="s">
        <v>36</v>
      </c>
      <c r="E64" s="23" t="s">
        <v>3</v>
      </c>
      <c r="F64" s="24" t="s">
        <v>37</v>
      </c>
      <c r="G64" s="27" t="s">
        <v>83</v>
      </c>
      <c r="H64" s="26" t="s">
        <v>188</v>
      </c>
      <c r="I64" s="24" t="s">
        <v>48</v>
      </c>
      <c r="J64" s="13"/>
      <c r="K64" s="13"/>
      <c r="L64" s="240"/>
      <c r="M64" s="241"/>
      <c r="N64" s="243"/>
      <c r="O64" s="281"/>
      <c r="P64" s="283"/>
      <c r="Q64" s="283"/>
      <c r="R64" s="278"/>
      <c r="S64" s="285"/>
      <c r="T64" s="278"/>
      <c r="U64" s="209"/>
      <c r="V64" s="209"/>
      <c r="W64" s="209"/>
      <c r="X64" s="209"/>
      <c r="Y64" s="212"/>
      <c r="Z64" s="29"/>
      <c r="AA64" s="29"/>
      <c r="AB64" s="29"/>
      <c r="AC64" s="29"/>
      <c r="AD64" s="29"/>
      <c r="AE64" s="29"/>
      <c r="AF64" s="29"/>
      <c r="AG64" s="29"/>
      <c r="AH64" s="29"/>
    </row>
    <row r="65" spans="1:34" ht="84" customHeight="1" thickTop="1" thickBot="1">
      <c r="A65" s="311" t="s">
        <v>31</v>
      </c>
      <c r="B65" s="49" t="s">
        <v>32</v>
      </c>
      <c r="C65" s="33" t="s">
        <v>90</v>
      </c>
      <c r="D65" s="33" t="s">
        <v>253</v>
      </c>
      <c r="E65" s="35" t="s">
        <v>175</v>
      </c>
      <c r="F65" s="57" t="s">
        <v>6</v>
      </c>
      <c r="G65" s="76"/>
      <c r="H65" s="37"/>
      <c r="I65" s="38"/>
      <c r="K65" s="67"/>
      <c r="L65" s="231"/>
      <c r="M65" s="232"/>
      <c r="N65" s="130">
        <f>IF(G65="",0,IF(G65&gt;25,-0.5,IF(G65&lt;10,1,0)))</f>
        <v>0</v>
      </c>
      <c r="O65" s="136" t="s">
        <v>119</v>
      </c>
      <c r="P65" s="136" t="s">
        <v>120</v>
      </c>
      <c r="Q65" s="156" t="s">
        <v>121</v>
      </c>
      <c r="R65" s="157">
        <v>-0.5</v>
      </c>
      <c r="S65" s="158">
        <v>0</v>
      </c>
      <c r="T65" s="159">
        <v>1</v>
      </c>
      <c r="U65" s="191"/>
      <c r="V65" s="191"/>
      <c r="W65" s="191"/>
      <c r="X65" s="191"/>
      <c r="Y65" s="192"/>
    </row>
    <row r="66" spans="1:34" ht="69.75" customHeight="1" thickTop="1" thickBot="1">
      <c r="A66" s="311"/>
      <c r="B66" s="39" t="s">
        <v>33</v>
      </c>
      <c r="C66" s="47" t="s">
        <v>90</v>
      </c>
      <c r="D66" s="47" t="s">
        <v>208</v>
      </c>
      <c r="E66" s="43" t="s">
        <v>254</v>
      </c>
      <c r="F66" s="43" t="s">
        <v>6</v>
      </c>
      <c r="G66" s="76"/>
      <c r="H66" s="37"/>
      <c r="I66" s="45"/>
      <c r="K66" s="67"/>
      <c r="L66" s="227"/>
      <c r="M66" s="232"/>
      <c r="N66" s="114">
        <f>IF(G66="",0,IF(G66&gt;30,-0.5,IF(G66&lt;10,1,0)))</f>
        <v>0</v>
      </c>
      <c r="O66" s="160" t="s">
        <v>122</v>
      </c>
      <c r="P66" s="161" t="s">
        <v>123</v>
      </c>
      <c r="Q66" s="162" t="s">
        <v>124</v>
      </c>
      <c r="R66" s="163">
        <v>-0.5</v>
      </c>
      <c r="S66" s="164">
        <v>0</v>
      </c>
      <c r="T66" s="165">
        <v>1</v>
      </c>
      <c r="U66" s="191"/>
      <c r="V66" s="191"/>
      <c r="W66" s="191"/>
      <c r="X66" s="191"/>
      <c r="Y66" s="192"/>
    </row>
    <row r="67" spans="1:34" ht="75" customHeight="1" thickTop="1" thickBot="1">
      <c r="A67" s="311"/>
      <c r="B67" s="46" t="s">
        <v>34</v>
      </c>
      <c r="C67" s="47" t="s">
        <v>90</v>
      </c>
      <c r="D67" s="47" t="s">
        <v>255</v>
      </c>
      <c r="E67" s="43" t="s">
        <v>254</v>
      </c>
      <c r="F67" s="95" t="s">
        <v>6</v>
      </c>
      <c r="G67" s="92"/>
      <c r="H67" s="55"/>
      <c r="I67" s="45"/>
      <c r="K67" s="67"/>
      <c r="L67" s="236"/>
      <c r="M67" s="232"/>
      <c r="N67" s="124">
        <f>IF(G67="",0,IF(G67&gt;1.4,-0.5,IF(G67&lt;0.5,1,0)))</f>
        <v>0</v>
      </c>
      <c r="O67" s="145" t="s">
        <v>125</v>
      </c>
      <c r="P67" s="141" t="s">
        <v>126</v>
      </c>
      <c r="Q67" s="142" t="s">
        <v>127</v>
      </c>
      <c r="R67" s="166">
        <v>-0.5</v>
      </c>
      <c r="S67" s="167">
        <v>0</v>
      </c>
      <c r="T67" s="168">
        <v>1</v>
      </c>
      <c r="U67" s="191"/>
      <c r="V67" s="191"/>
      <c r="W67" s="191"/>
      <c r="X67" s="191"/>
      <c r="Y67" s="192"/>
    </row>
    <row r="68" spans="1:34" ht="68.25" customHeight="1" thickTop="1">
      <c r="A68" s="308" t="s">
        <v>81</v>
      </c>
      <c r="B68" s="31" t="s">
        <v>35</v>
      </c>
      <c r="C68" s="33" t="s">
        <v>217</v>
      </c>
      <c r="D68" s="255" t="s">
        <v>85</v>
      </c>
      <c r="E68" s="34" t="s">
        <v>176</v>
      </c>
      <c r="F68" s="53" t="s">
        <v>84</v>
      </c>
      <c r="G68" s="72"/>
      <c r="H68" s="59"/>
      <c r="I68" s="249"/>
      <c r="K68" s="67"/>
      <c r="L68" s="213"/>
      <c r="M68" s="232"/>
      <c r="N68" s="107">
        <f>IF(G68="",0,IF(G68=0,-0.5,IF(G68&gt;3,1,0)))</f>
        <v>0</v>
      </c>
      <c r="O68" s="169">
        <v>0</v>
      </c>
      <c r="P68" s="244" t="s">
        <v>226</v>
      </c>
      <c r="Q68" s="170" t="s">
        <v>225</v>
      </c>
      <c r="R68" s="157">
        <v>-0.5</v>
      </c>
      <c r="S68" s="158">
        <v>0</v>
      </c>
      <c r="T68" s="159">
        <v>1</v>
      </c>
      <c r="U68" s="191"/>
      <c r="V68" s="191"/>
      <c r="W68" s="191"/>
      <c r="X68" s="191"/>
      <c r="Y68" s="192"/>
    </row>
    <row r="69" spans="1:34" ht="112.5" customHeight="1">
      <c r="A69" s="309"/>
      <c r="B69" s="39" t="s">
        <v>256</v>
      </c>
      <c r="C69" s="223" t="s">
        <v>217</v>
      </c>
      <c r="D69" s="267" t="s">
        <v>261</v>
      </c>
      <c r="E69" s="42" t="s">
        <v>177</v>
      </c>
      <c r="F69" s="43" t="s">
        <v>30</v>
      </c>
      <c r="G69" s="91"/>
      <c r="H69" s="37"/>
      <c r="I69" s="45"/>
      <c r="K69" s="67"/>
      <c r="L69" s="214"/>
      <c r="M69" s="232"/>
      <c r="N69" s="114">
        <f>IF(G69="",0,IF(G69="Impact notable",-0.5,IF(G69="Très peu d'impact",1,0)))</f>
        <v>0</v>
      </c>
      <c r="O69" s="171" t="s">
        <v>133</v>
      </c>
      <c r="P69" s="171" t="s">
        <v>134</v>
      </c>
      <c r="Q69" s="172" t="s">
        <v>135</v>
      </c>
      <c r="R69" s="157">
        <v>-0.5</v>
      </c>
      <c r="S69" s="164">
        <v>0</v>
      </c>
      <c r="T69" s="159">
        <v>1</v>
      </c>
      <c r="U69" s="191"/>
      <c r="V69" s="191"/>
      <c r="W69" s="191"/>
      <c r="X69" s="191"/>
      <c r="Y69" s="192"/>
    </row>
    <row r="70" spans="1:34" s="30" customFormat="1" ht="72" customHeight="1">
      <c r="A70" s="309"/>
      <c r="B70" s="96" t="s">
        <v>78</v>
      </c>
      <c r="C70" s="40" t="s">
        <v>217</v>
      </c>
      <c r="D70" s="97" t="s">
        <v>209</v>
      </c>
      <c r="E70" s="98" t="s">
        <v>178</v>
      </c>
      <c r="F70" s="99" t="s">
        <v>30</v>
      </c>
      <c r="G70" s="91"/>
      <c r="H70" s="37"/>
      <c r="I70" s="45"/>
      <c r="J70" s="13"/>
      <c r="K70" s="67"/>
      <c r="L70" s="214"/>
      <c r="M70" s="232"/>
      <c r="N70" s="114">
        <f>IF(G70="",0,IF(G70="Impact notable",-0.5,IF(G70="Très peu d'impact",1,0)))</f>
        <v>0</v>
      </c>
      <c r="O70" s="171" t="s">
        <v>133</v>
      </c>
      <c r="P70" s="171" t="s">
        <v>134</v>
      </c>
      <c r="Q70" s="172" t="s">
        <v>135</v>
      </c>
      <c r="R70" s="163">
        <v>-0.5</v>
      </c>
      <c r="S70" s="164">
        <v>0</v>
      </c>
      <c r="T70" s="165">
        <v>1</v>
      </c>
      <c r="U70" s="209"/>
      <c r="V70" s="209"/>
      <c r="W70" s="209"/>
      <c r="X70" s="209"/>
      <c r="Y70" s="212"/>
      <c r="Z70" s="29"/>
      <c r="AA70" s="29"/>
      <c r="AB70" s="29"/>
      <c r="AC70" s="29"/>
      <c r="AD70" s="29"/>
      <c r="AE70" s="29"/>
      <c r="AF70" s="29"/>
      <c r="AG70" s="29"/>
      <c r="AH70" s="29"/>
    </row>
    <row r="71" spans="1:34" s="30" customFormat="1" ht="83.25" customHeight="1">
      <c r="A71" s="309"/>
      <c r="B71" s="96" t="s">
        <v>91</v>
      </c>
      <c r="C71" s="47" t="s">
        <v>217</v>
      </c>
      <c r="D71" s="97" t="s">
        <v>210</v>
      </c>
      <c r="E71" s="98" t="s">
        <v>179</v>
      </c>
      <c r="F71" s="99" t="s">
        <v>30</v>
      </c>
      <c r="G71" s="91"/>
      <c r="H71" s="37"/>
      <c r="I71" s="45"/>
      <c r="J71" s="13"/>
      <c r="K71" s="67"/>
      <c r="L71" s="214"/>
      <c r="M71" s="232"/>
      <c r="N71" s="114">
        <f>IF(G71="",0,IF(G71="Impact notable",-0.5,IF(G71="Très peu d'impact",1,0)))</f>
        <v>0</v>
      </c>
      <c r="O71" s="171" t="s">
        <v>133</v>
      </c>
      <c r="P71" s="171" t="s">
        <v>134</v>
      </c>
      <c r="Q71" s="173" t="s">
        <v>135</v>
      </c>
      <c r="R71" s="163">
        <v>-0.5</v>
      </c>
      <c r="S71" s="164">
        <v>0</v>
      </c>
      <c r="T71" s="165">
        <v>1</v>
      </c>
      <c r="U71" s="209"/>
      <c r="V71" s="209"/>
      <c r="W71" s="209"/>
      <c r="X71" s="209"/>
      <c r="Y71" s="212"/>
      <c r="Z71" s="29"/>
      <c r="AA71" s="29"/>
      <c r="AB71" s="29"/>
      <c r="AC71" s="29"/>
      <c r="AD71" s="29"/>
      <c r="AE71" s="29"/>
      <c r="AF71" s="29"/>
      <c r="AG71" s="29"/>
      <c r="AH71" s="29"/>
    </row>
    <row r="72" spans="1:34" ht="106.5" customHeight="1">
      <c r="A72" s="309"/>
      <c r="B72" s="39" t="s">
        <v>79</v>
      </c>
      <c r="C72" s="47" t="s">
        <v>217</v>
      </c>
      <c r="D72" s="267" t="s">
        <v>262</v>
      </c>
      <c r="E72" s="268" t="s">
        <v>257</v>
      </c>
      <c r="F72" s="43" t="s">
        <v>6</v>
      </c>
      <c r="G72" s="76"/>
      <c r="H72" s="37"/>
      <c r="I72" s="45"/>
      <c r="K72" s="67"/>
      <c r="L72" s="214"/>
      <c r="M72" s="232"/>
      <c r="N72" s="114">
        <f>IF(G72="",0,IF(G72&lt;15,-0.5,IF(G72&gt;30,1,0)))</f>
        <v>0</v>
      </c>
      <c r="O72" s="141" t="s">
        <v>129</v>
      </c>
      <c r="P72" s="141" t="s">
        <v>130</v>
      </c>
      <c r="Q72" s="142" t="s">
        <v>131</v>
      </c>
      <c r="R72" s="163">
        <v>-0.5</v>
      </c>
      <c r="S72" s="164">
        <v>0</v>
      </c>
      <c r="T72" s="165">
        <v>1</v>
      </c>
      <c r="U72" s="191"/>
      <c r="V72" s="191"/>
      <c r="W72" s="191"/>
      <c r="X72" s="191"/>
      <c r="Y72" s="192"/>
    </row>
    <row r="73" spans="1:34" ht="96.75" customHeight="1" thickBot="1">
      <c r="A73" s="310"/>
      <c r="B73" s="80" t="s">
        <v>80</v>
      </c>
      <c r="C73" s="50" t="s">
        <v>217</v>
      </c>
      <c r="D73" s="269" t="s">
        <v>263</v>
      </c>
      <c r="E73" s="270" t="s">
        <v>258</v>
      </c>
      <c r="F73" s="84" t="s">
        <v>6</v>
      </c>
      <c r="G73" s="92"/>
      <c r="H73" s="100"/>
      <c r="I73" s="54"/>
      <c r="K73" s="67"/>
      <c r="L73" s="215"/>
      <c r="M73" s="232"/>
      <c r="N73" s="124">
        <f>IF(G73="",0,IF(G73&lt;10,-0.5,IF(G73&gt;20,1,0)))</f>
        <v>0</v>
      </c>
      <c r="O73" s="216" t="s">
        <v>121</v>
      </c>
      <c r="P73" s="216" t="s">
        <v>132</v>
      </c>
      <c r="Q73" s="217" t="s">
        <v>102</v>
      </c>
      <c r="R73" s="218">
        <v>-0.5</v>
      </c>
      <c r="S73" s="219">
        <v>0</v>
      </c>
      <c r="T73" s="220">
        <v>1</v>
      </c>
      <c r="U73" s="221"/>
      <c r="V73" s="221"/>
      <c r="W73" s="221"/>
      <c r="X73" s="221"/>
      <c r="Y73" s="222"/>
    </row>
    <row r="74" spans="1:34" s="30" customFormat="1" ht="15" thickTop="1">
      <c r="C74" s="101"/>
      <c r="G74" s="101"/>
      <c r="J74" s="13"/>
      <c r="K74" s="13"/>
      <c r="L74" s="104"/>
      <c r="M74" s="224"/>
      <c r="N74" s="105"/>
      <c r="O74" s="106"/>
      <c r="P74" s="106"/>
      <c r="Q74" s="106"/>
      <c r="R74" s="106"/>
      <c r="S74" s="106"/>
      <c r="T74" s="106"/>
      <c r="U74" s="29"/>
      <c r="V74" s="29"/>
      <c r="W74" s="29"/>
      <c r="X74" s="29"/>
      <c r="Y74" s="29"/>
      <c r="Z74" s="29"/>
      <c r="AA74" s="29"/>
      <c r="AB74" s="29"/>
      <c r="AC74" s="29"/>
      <c r="AD74" s="29"/>
      <c r="AE74" s="29"/>
      <c r="AF74" s="29"/>
      <c r="AG74" s="29"/>
      <c r="AH74" s="29"/>
    </row>
    <row r="75" spans="1:34" s="30" customFormat="1">
      <c r="I75" s="15"/>
      <c r="J75" s="13"/>
      <c r="K75" s="13"/>
      <c r="L75" s="104"/>
      <c r="M75" s="104"/>
      <c r="N75" s="105"/>
      <c r="O75" s="106"/>
      <c r="P75" s="106"/>
      <c r="Q75" s="106"/>
      <c r="R75" s="106"/>
      <c r="S75" s="106"/>
      <c r="T75" s="106"/>
      <c r="U75" s="29"/>
      <c r="V75" s="29"/>
      <c r="W75" s="29"/>
      <c r="X75" s="29"/>
      <c r="Y75" s="29"/>
      <c r="Z75" s="29"/>
      <c r="AA75" s="29"/>
      <c r="AB75" s="29"/>
      <c r="AC75" s="29"/>
      <c r="AD75" s="29"/>
      <c r="AE75" s="29"/>
      <c r="AF75" s="29"/>
      <c r="AG75" s="29"/>
      <c r="AH75" s="29"/>
    </row>
    <row r="76" spans="1:34">
      <c r="A76" s="15"/>
      <c r="B76" s="15"/>
      <c r="C76" s="15"/>
      <c r="D76" s="15"/>
      <c r="E76" s="15"/>
      <c r="F76" s="15"/>
      <c r="G76" s="15"/>
      <c r="H76" s="15"/>
      <c r="I76" s="15"/>
    </row>
    <row r="77" spans="1:34">
      <c r="A77" s="15"/>
      <c r="B77" s="15"/>
      <c r="C77" s="15"/>
      <c r="D77" s="15"/>
      <c r="E77" s="15"/>
      <c r="F77" s="15"/>
      <c r="G77" s="15"/>
      <c r="H77" s="15"/>
      <c r="I77" s="15"/>
    </row>
    <row r="78" spans="1:34">
      <c r="A78" s="15"/>
      <c r="B78" s="15"/>
      <c r="C78" s="15"/>
      <c r="D78" s="15"/>
      <c r="E78" s="15"/>
      <c r="F78" s="15"/>
      <c r="G78" s="15"/>
      <c r="H78" s="15"/>
      <c r="I78" s="15"/>
    </row>
    <row r="79" spans="1:34">
      <c r="A79" s="15"/>
      <c r="B79" s="15"/>
      <c r="C79" s="15"/>
      <c r="D79" s="15"/>
      <c r="E79" s="15"/>
      <c r="F79" s="15"/>
      <c r="G79" s="15"/>
      <c r="H79" s="15"/>
      <c r="I79" s="30"/>
    </row>
    <row r="80" spans="1:34" s="30" customFormat="1">
      <c r="J80" s="13"/>
      <c r="K80" s="13"/>
      <c r="L80" s="104"/>
      <c r="M80" s="104"/>
      <c r="N80" s="105"/>
      <c r="O80" s="106"/>
      <c r="P80" s="106"/>
      <c r="Q80" s="106"/>
      <c r="R80" s="106"/>
      <c r="S80" s="106"/>
      <c r="T80" s="106"/>
      <c r="U80" s="29"/>
      <c r="V80" s="29"/>
      <c r="W80" s="29"/>
      <c r="X80" s="29"/>
      <c r="Y80" s="29"/>
      <c r="Z80" s="29"/>
      <c r="AA80" s="29"/>
      <c r="AB80" s="29"/>
      <c r="AC80" s="29"/>
      <c r="AD80" s="29"/>
      <c r="AE80" s="29"/>
      <c r="AF80" s="29"/>
      <c r="AG80" s="29"/>
      <c r="AH80" s="29"/>
    </row>
    <row r="81" spans="1:34" s="30" customFormat="1" hidden="1">
      <c r="I81" s="15"/>
      <c r="J81" s="13"/>
      <c r="K81" s="13"/>
      <c r="L81" s="104"/>
      <c r="M81" s="104"/>
      <c r="N81" s="105"/>
      <c r="O81" s="106"/>
      <c r="P81" s="106"/>
      <c r="Q81" s="106"/>
      <c r="R81" s="106"/>
      <c r="S81" s="106"/>
      <c r="T81" s="106"/>
      <c r="U81" s="29"/>
      <c r="V81" s="29"/>
      <c r="W81" s="29"/>
      <c r="X81" s="29"/>
      <c r="Y81" s="29"/>
      <c r="Z81" s="29"/>
      <c r="AA81" s="29"/>
      <c r="AB81" s="29"/>
      <c r="AC81" s="29"/>
      <c r="AD81" s="29"/>
      <c r="AE81" s="29"/>
      <c r="AF81" s="29"/>
      <c r="AG81" s="29"/>
      <c r="AH81" s="29"/>
    </row>
    <row r="82" spans="1:34" hidden="1">
      <c r="A82" s="15"/>
      <c r="B82" s="15"/>
      <c r="C82" s="15"/>
      <c r="D82" s="15"/>
      <c r="E82" s="15"/>
      <c r="F82" s="15"/>
      <c r="G82" s="15"/>
      <c r="H82" s="15"/>
      <c r="I82" s="15"/>
    </row>
    <row r="83" spans="1:34" hidden="1">
      <c r="A83" s="15" t="s">
        <v>135</v>
      </c>
      <c r="B83" s="15" t="s">
        <v>115</v>
      </c>
      <c r="C83" s="15" t="s">
        <v>140</v>
      </c>
      <c r="D83" s="15" t="s">
        <v>11</v>
      </c>
      <c r="E83" s="15" t="s">
        <v>162</v>
      </c>
      <c r="F83" s="15"/>
      <c r="G83" s="15" t="s">
        <v>213</v>
      </c>
      <c r="H83" s="15" t="s">
        <v>215</v>
      </c>
      <c r="I83" s="15"/>
    </row>
    <row r="84" spans="1:34" hidden="1">
      <c r="A84" s="15" t="s">
        <v>134</v>
      </c>
      <c r="B84" s="15" t="s">
        <v>114</v>
      </c>
      <c r="C84" s="15" t="s">
        <v>161</v>
      </c>
      <c r="D84" s="15" t="s">
        <v>4</v>
      </c>
      <c r="E84" s="15" t="s">
        <v>163</v>
      </c>
      <c r="F84" s="15"/>
      <c r="G84" s="15" t="s">
        <v>214</v>
      </c>
      <c r="H84" s="15" t="s">
        <v>216</v>
      </c>
      <c r="I84" s="15"/>
    </row>
    <row r="85" spans="1:34" ht="24" hidden="1">
      <c r="A85" s="15" t="s">
        <v>133</v>
      </c>
      <c r="B85" s="15" t="s">
        <v>133</v>
      </c>
      <c r="C85" s="15" t="s">
        <v>138</v>
      </c>
      <c r="D85" s="15"/>
      <c r="E85" s="102" t="s">
        <v>165</v>
      </c>
      <c r="F85" s="15"/>
      <c r="G85" s="15" t="s">
        <v>133</v>
      </c>
      <c r="H85" s="15" t="s">
        <v>133</v>
      </c>
      <c r="I85" s="15"/>
    </row>
    <row r="86" spans="1:34" hidden="1">
      <c r="A86" s="15"/>
      <c r="B86" s="15"/>
      <c r="C86" s="15"/>
      <c r="D86" s="15"/>
      <c r="E86" s="15" t="s">
        <v>166</v>
      </c>
      <c r="F86" s="15"/>
      <c r="G86" s="15"/>
      <c r="H86" s="15"/>
      <c r="I86" s="15"/>
    </row>
    <row r="87" spans="1:34" hidden="1">
      <c r="A87" s="15"/>
      <c r="B87" s="15"/>
      <c r="C87" s="15"/>
      <c r="D87" s="15"/>
      <c r="E87" s="15" t="s">
        <v>164</v>
      </c>
      <c r="F87" s="15"/>
      <c r="G87" s="15"/>
      <c r="H87" s="15"/>
    </row>
    <row r="88" spans="1:34">
      <c r="A88" s="8"/>
    </row>
    <row r="89" spans="1:34">
      <c r="A89" s="8"/>
    </row>
  </sheetData>
  <sheetProtection password="C615" sheet="1" objects="1" scenarios="1" formatCells="0" formatColumns="0" formatRows="0"/>
  <customSheetViews>
    <customSheetView guid="{0EFA28B4-4B13-4E3B-AE44-D8D765ADC944}" scale="90" showGridLines="0" fitToPage="1" hiddenRows="1" hiddenColumns="1" topLeftCell="A17">
      <selection activeCell="G25" sqref="G25"/>
      <pageMargins left="0.47244094488188981" right="0.47244094488188981" top="0.78740157480314965" bottom="0.59055118110236227" header="0.47244094488188981" footer="0.35433070866141736"/>
      <pageSetup paperSize="8" scale="30" firstPageNumber="0" fitToHeight="2" orientation="landscape" horizontalDpi="4294967293" verticalDpi="1200" r:id="rId1"/>
      <headerFooter>
        <oddHeader>&amp;CGRILLE D'ANALYSE MULTI-CRITERES RIVIERES SAUVAGES</oddHeader>
        <oddFooter>&amp;C&amp;F</oddFooter>
      </headerFooter>
    </customSheetView>
  </customSheetViews>
  <mergeCells count="41">
    <mergeCell ref="O19:Q20"/>
    <mergeCell ref="Q21:Q22"/>
    <mergeCell ref="A21:I21"/>
    <mergeCell ref="L21:L22"/>
    <mergeCell ref="A54:A57"/>
    <mergeCell ref="A33:A46"/>
    <mergeCell ref="A68:A73"/>
    <mergeCell ref="A23:A26"/>
    <mergeCell ref="A27:A30"/>
    <mergeCell ref="A58:A62"/>
    <mergeCell ref="A65:A67"/>
    <mergeCell ref="A47:A48"/>
    <mergeCell ref="A49:A53"/>
    <mergeCell ref="A31:I31"/>
    <mergeCell ref="A63:I63"/>
    <mergeCell ref="S21:S22"/>
    <mergeCell ref="R21:R22"/>
    <mergeCell ref="S31:S32"/>
    <mergeCell ref="T31:T32"/>
    <mergeCell ref="V39:Y39"/>
    <mergeCell ref="V37:X37"/>
    <mergeCell ref="V38:X38"/>
    <mergeCell ref="V32:Y32"/>
    <mergeCell ref="V21:Y22"/>
    <mergeCell ref="V23:Y23"/>
    <mergeCell ref="N14:Y17"/>
    <mergeCell ref="T63:T64"/>
    <mergeCell ref="N21:N22"/>
    <mergeCell ref="O63:O64"/>
    <mergeCell ref="P63:P64"/>
    <mergeCell ref="Q63:Q64"/>
    <mergeCell ref="R63:R64"/>
    <mergeCell ref="S63:S64"/>
    <mergeCell ref="O21:O22"/>
    <mergeCell ref="P21:P22"/>
    <mergeCell ref="O31:O32"/>
    <mergeCell ref="P31:P32"/>
    <mergeCell ref="Q31:Q32"/>
    <mergeCell ref="R31:R32"/>
    <mergeCell ref="R19:T20"/>
    <mergeCell ref="T21:T22"/>
  </mergeCells>
  <dataValidations xWindow="532" yWindow="692" count="47">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Milieux annexes, connexion et naturalité" sqref="G71">
      <formula1>$A$83:$A$85</formula1>
    </dataValidation>
    <dataValidation type="decimal" allowBlank="1" showInputMessage="1" showErrorMessage="1" errorTitle="Erreur de saisie" error="La valeur saisie n'est pas comprise entre 0.0 et 100.0" promptTitle="Saisie de la valeur" prompt="Entrez le pourcentage du territoire bénéficiant d'un statut de protection pour la qualité de ses milieux naturels par rapport à la superficie totale du bassin versant proposé (valeur comprise entre 0.0 et 100.0)" sqref="G73">
      <formula1>0</formula1>
      <formula2>100</formula2>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Flore aquatique&quot;" sqref="G55">
      <formula1>$B$83:$B$85</formula1>
    </dataValidation>
    <dataValidation type="decimal" allowBlank="1" showInputMessage="1" showErrorMessage="1" errorTitle="Erreur de saisie" error="La valeur saisie n'est pas comprise entre 0.0 et 100.0" promptTitle="Saisie de la valeur" prompt="Entrez le nombre de points d'accès carrossables par km de linéaire de cours d'eau, entre 0.0 et 100.0 accès par km" sqref="G58">
      <formula1>0</formula1>
      <formula2>100</formula2>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Ambiance visuelle&quot;" sqref="G62">
      <formula1>$C$83:$C$85</formula1>
    </dataValidation>
    <dataValidation type="decimal" allowBlank="1" showInputMessage="1" showErrorMessage="1" errorTitle="Erreur de saisie" error="La valeur saisie n'est pas comprise entre 0.0 et 1000.0" promptTitle="Saisie de la valeur" prompt="Entrez la densité moyenne de population du bassin versant proposé (valeur comprise entre 0.0 et 100.0)" sqref="G66">
      <formula1>0</formula1>
      <formula2>1000</formula2>
    </dataValidation>
    <dataValidation type="whole" allowBlank="1" showInputMessage="1" showErrorMessage="1" errorTitle="Erreur de saisie" error="La valeur saisie n'est pas comprise entre 0.0 et 100.0" promptTitle="Saisie de la valeur" prompt="Entrez un nombre d'espèces remarquables présentes sur le bassin versant (entre 0 et 100)" sqref="G68">
      <formula1>0</formula1>
      <formula2>100</formula2>
    </dataValidation>
    <dataValidation type="whole" allowBlank="1" showInputMessage="1" showErrorMessage="1" errorTitle="Erreur de saisie" error="La valeur saisie n'est pas correcte, Saisissez une valeur de fiabilité de l'indicateur ( 1 : indicateur fiable /  0 : Indicateur sommaire)" promptTitle="Saisie de la valeur" prompt="Saisir une valeur de fiabilité de l'indicateur ( 1 : indicateur fiable ;  0 : Indicateur sommaire)" sqref="H65:H73 H23:H30 H33:H62">
      <formula1>0</formula1>
      <formula2>1</formula2>
    </dataValidation>
    <dataValidation type="decimal" allowBlank="1" showInputMessage="1" showErrorMessage="1" errorTitle="Erreur de saisie" error="La valeur saisie n'est pas comprise entre 0.0 et 100.0" promptTitle="Saisie de la valeur" prompt="Entrez le pourcentage du territoire occupé par l'agriculture intensive, l'urbanisation ou autres infrastructures par rapport à la superficie totale du fond de vallée du tronçon de cours d'eau proposé (valeur comprise entre 0.0 et 100.0)" sqref="G47">
      <formula1>0</formula1>
      <formula2>100</formula2>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Activités pénalisantes en fond de vallée&quot;" sqref="G48">
      <formula1>$A$83:$A$85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Invertébrés benthiques&quot;" sqref="G49">
      <formula1>$B$83:$B$85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Azote&quot;" sqref="G50">
      <formula1>$B$83:$B$85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Phosphore&quot;" sqref="G51">
      <formula1>$B$83:$B$85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Bactériologie&quot;" sqref="G52">
      <formula1>$G$83:$G$85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Micro-polluants&quot;" sqref="G53">
      <formula1>$H$83:$H$85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Poissons&quot;" sqref="G54">
      <formula1>$B$83:$B$85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Faune rivulaire&quot;" sqref="G56">
      <formula1>$A$83:$A$85</formula1>
    </dataValidation>
    <dataValidation type="decimal" allowBlank="1" showInputMessage="1" showErrorMessage="1" errorTitle="Erreur de saisie" error="La valeur saisie n'est pas comprise entre 0.0 et 100.0" promptTitle="Saisie de la valeur" prompt="Entrez le pourcentage de linéaire de berges de cours d'eau altéré par la présence d'espèces inappropriées par rapport au linéaire total de berges du tronçon (valeur comprise entre 0.0 et 100.0)" sqref="G57">
      <formula1>0</formula1>
      <formula2>100</formula2>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Fréquentation non motorisée&quot;" sqref="G59">
      <formula1>$A$83:$A$85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Fréquentation motorisée&quot;" sqref="G60">
      <formula1>$A$83:$A$85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Ambiance sonore&quot;" sqref="G61">
      <formula1>$C$83:$C$85</formula1>
    </dataValidation>
    <dataValidation type="decimal" allowBlank="1" showInputMessage="1" showErrorMessage="1" errorTitle="Erreur de saisie" error="La valeur saisie n'est pas comprise entre 0.0 et 100.0" promptTitle="Saisie de la valeur" prompt="Entrez le pourcentage du territoire occupé par l'agriculture intensive, l'urbanisation ou autres infrastructures par rapport à la superficie totale du bassin versant du tronçon de cours d'eau proposé (valeur comprise entre 0.0 et 100.0)" sqref="G65">
      <formula1>0</formula1>
      <formula2>100</formula2>
    </dataValidation>
    <dataValidation type="decimal" allowBlank="1" showInputMessage="1" showErrorMessage="1" errorTitle="Erreur de saisie" error="La valeur saisie n'est pas comprise entre 0.0 et 100.0" promptTitle="Saisie de la valeur" prompt="Entrez la densité moyenne d'Unités Gros Bétail du bassin versant proposé (valeur comprise entre 0.0 et 100.0)" sqref="G67">
      <formula1>0</formula1>
      <formula2>100</formula2>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Gestion piscicole et halieutique&quot;" sqref="G70">
      <formula1>$A$83:$A$85</formula1>
    </dataValidation>
    <dataValidation type="decimal" allowBlank="1" showInputMessage="1" showErrorMessage="1" errorTitle="Erreur de saisie" error="La valeur saisie n'est pas comprise entre 0.0 et 100.0" promptTitle="Saisie de la valeur" prompt="Entrez le pourcentage du territoire bénéficiant d'une reconnaissance pour la qualité de ses milieux naturels par rapport à la superficie totale du bassin versant proposé (valeur comprise entre 0.0 et 100.0)" sqref="G72">
      <formula1>0</formula1>
      <formula2>100</formula2>
    </dataValidation>
    <dataValidation type="decimal" allowBlank="1" showInputMessage="1" showErrorMessage="1" errorTitle="Erreur de saisie" error="La valeur saisie n'est pas comprise entre 0.0 et 100.0" promptTitle="Saisie de la valeur" prompt="Entrez le pourcentage de linéaire de berges de cours d'eau (rive gauche / rive droite) où la ripisylve est altérée par rapport au linéaire total de berges du tronçon (valeur comprise entre 0.0 et 100.0)" sqref="G46">
      <formula1>0</formula1>
      <formula2>100</formula2>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prélèvements en eau à l'étiage&quot;" sqref="G45">
      <formula1>$A$83:$A$85</formula1>
    </dataValidation>
    <dataValidation type="decimal" allowBlank="1" showInputMessage="1" showErrorMessage="1" errorTitle="Erreur de saisie" error="La valeur saisie n'est pas comprise entre 0.0 et 100.0" promptTitle="Saisie de la valeur" prompt="Entrez le pourcentage de linéaire de cours d'eau où la diversité des habitats aquatiques est altérée par rapport au linéaire total du tronçon (valeur comprise entre 0.0 et 100.0)" sqref="G43">
      <formula1>0</formula1>
      <formula2>100</formula2>
    </dataValidation>
    <dataValidation allowBlank="1" showInputMessage="1" showErrorMessage="1" errorTitle="Erreur de saisie" error="La valeur saisie n'est pas comprise entre 0 et 1000" promptTitle="Saisie de la valeur" prompt="Entrez une valeur de débit d'écrêtement comprise entre Q0 et Q1000 (n'écrivez que la valeur numérique ex : pour Q2 saisir &quot;2&quot;. S'il n'y a pas d'ouvrage écrêteur, saisissez la valeur &quot;0&quot;" sqref="G38"/>
    <dataValidation type="decimal" allowBlank="1" showInputMessage="1" showErrorMessage="1" errorTitle="Erreur de saisie" error="La valeur saisie n'est pas comprise entre 0.0 et 100.0" promptTitle="Saisie de la valeur" prompt="Entrez une valeur de débit du tronçon de cours d'eau court-circuité en % du QMNA5 du cours d'eau. Par exemple si 95% du QMNA5 du cours d'eau alimente le tronçon de rivière court-circuité, écrivez &quot;95&quot;." sqref="G40">
      <formula1>0</formula1>
      <formula2>100</formula2>
    </dataValidation>
    <dataValidation type="decimal" allowBlank="1" showInputMessage="1" showErrorMessage="1" errorTitle="Erreur de saisie" error="La valeur saisie n'est pas comprise entre 0.0 et 100.0" promptTitle="Saisie de la valeur" prompt="Entrez le pourcentage de linéaire de cours d'eau impacté par un ouvrage écrêteur, par rapport au linéaire total du tronçon (valeur comprise entre 0.0 et 100.0)" sqref="G39">
      <formula1>0</formula1>
      <formula2>100</formula2>
    </dataValidation>
    <dataValidation type="decimal" allowBlank="1" showInputMessage="1" showErrorMessage="1" errorTitle="Erreur de saisie" error="La valeur saisie n'est pas comprise entre 0.0 et 100.0" promptTitle="Saisie de la valeur" prompt="Entrez le pourcentage de linéaire de cours d'eau court-circuité sous l'influence d'un débit réservé par rapport au linéaire total du tronçon (valeur comprise entre 0.0 et 100.0)" sqref="G41">
      <formula1>0</formula1>
      <formula2>100</formula2>
    </dataValidation>
    <dataValidation type="decimal" allowBlank="1" showInputMessage="1" showErrorMessage="1" errorTitle="Erreur de saisie" error="La valeur saisie n'est pas comprise entre 0.0 et 100.0" promptTitle="Saisie de la valeur" prompt="Entrez le pourcentage de linéaire de cours d'eau soumis à un régime d'éclusés par rapport au linéaire total du tronçon (valeur comprise entre 0.0 et 100.0)" sqref="G42">
      <formula1>0</formula1>
      <formula2>100</formula2>
    </dataValidation>
    <dataValidation type="decimal" allowBlank="1" showInputMessage="1" showErrorMessage="1" errorTitle="Erreur de saisie" error="La valeur saisie n'est pas comprise entre 0.0 et 100.0" promptTitle="Saisie de la valeur" prompt="Entrez une valeur de nombre d'ouvrages non ou peu franchissabe par km comprise entre 0.0 et 100.0 ouvrages par km" sqref="G37">
      <formula1>0</formula1>
      <formula2>100</formula2>
    </dataValidation>
    <dataValidation type="decimal" allowBlank="1" showInputMessage="1" showErrorMessage="1" errorTitle="Erreur de saisie" error="La valeur saisie n'est pas comprise entre 0.0 et 100.0" promptTitle="Saisie de la valeur" prompt="Entrez une valeur de nombre d'ouvrages par km comprise entre 0.0 et 100.0 ouvrages par km" sqref="G36">
      <formula1>0</formula1>
      <formula2>100</formula2>
    </dataValidation>
    <dataValidation type="decimal" allowBlank="1" showInputMessage="1" showErrorMessage="1" errorTitle="Erreur de saisie" error="La valeur saisie n'est pas comprise entre 0.0 et 100.0" promptTitle="Saisie de la valeur" prompt="Entrez le pourcentage de linéaire de cours d'eau stabilisées par rapport au linéaire total du tronçon (valeur comprise entre 0.0 et 100.0)" sqref="G34">
      <formula1>0</formula1>
      <formula2>100</formula2>
    </dataValidation>
    <dataValidation type="decimal" allowBlank="1" showInputMessage="1" showErrorMessage="1" errorTitle="Erreur de saisie" error="La valeur saisie n'est pas comprise entre 0.0 et 100.0" promptTitle="Saisie de la valeur" prompt="Entrez le pourcentage de linéaire de berges (rive gauche / rive droite) du cours d'eau endiguées par rapport au linéaire total de berges du tronçon (valeur comprise entre 0.0 et 100.0)" sqref="G35">
      <formula1>0</formula1>
      <formula2>100</formula2>
    </dataValidation>
    <dataValidation type="decimal" allowBlank="1" showInputMessage="1" showErrorMessage="1" errorTitle="Erreur de saisie" error="La valeur saisie n'est pas comprise entre 0.0 et 100.0" promptTitle="Saisie de la valeur" prompt="Entrez le pourcentage de linéaire de cours d'eau rectifié par rapport au linéaire total du tronçon (valeur comprise entre 0.0 et 100.0)" sqref="G33">
      <formula1>0</formula1>
      <formula2>99.9</formula2>
    </dataValidation>
    <dataValidation type="decimal" allowBlank="1" showInputMessage="1" showErrorMessage="1" errorTitle="Erreur de saisie" error="La valeur saisie n'est pas comprise entre 0.0 et 1000.0 (kilomètres)" promptTitle="Saisie de la valeur" prompt="Entrez une longueur de tronçon comprise entre 0.0 et 100 000.0 (en mètres)" sqref="G23">
      <formula1>0</formula1>
      <formula2>100000</formula2>
    </dataValidation>
    <dataValidation type="whole" allowBlank="1" showInputMessage="1" showErrorMessage="1" errorTitle="Erreur de saisie" error="La valeur saisie n'est pas comprise entre 0 et 9999 (mètres)" promptTitle="Saisie de la valeur" prompt="Entrez une valeur de largeur moyenne du fond de vallée du tronçon comprise entre 0 et 9999 (en mètres)" sqref="G25">
      <formula1>0</formula1>
      <formula2>9999</formula2>
    </dataValidation>
    <dataValidation type="decimal" allowBlank="1" showInputMessage="1" showErrorMessage="1" errorTitle="Erreur de saisie" error="La valeur saisie n'est pas comprise entre 0.0 et 100.0 (mètres)" promptTitle="Saisie de la valeur" prompt="Entrez une valeur de largeur à plein bord au point aval du tronçon comprise entre 0.0 et 100.0 (mètres)" sqref="G24">
      <formula1>0</formula1>
      <formula2>100</formula2>
    </dataValidation>
    <dataValidation type="whole" allowBlank="1" showInputMessage="1" showErrorMessage="1" errorTitle="Erreur de saisie" error="La valeur saisie n'est pas comprise entre 0 et 5000 (en kilomètres carrés)" promptTitle="Saisie de la valeur" prompt="Entrez une valeur de surface de bassin versant du tronçon proposée comprise entre 0 et 5000 (en kilomètres carrés)" sqref="G26">
      <formula1>1</formula1>
      <formula2>5000</formula2>
    </dataValidation>
    <dataValidation type="list" allowBlank="1" showInputMessage="1" showErrorMessage="1" errorTitle="Erreur de saisie" error="Choisissez une valeur dans le menu déroulant" promptTitle="Saisie de la valeur" prompt="Choisissez la valeur dans le menu déroulant, &quot;oui&quot; si un ou plusieurs projets menaçants existent, ou &quot;non&quot; s'il n'existe aucun projet menaçant la qualité du milieu" sqref="G27 G30">
      <formula1>$D$83:$D$84</formula1>
    </dataValidation>
    <dataValidation type="list" allowBlank="1" showInputMessage="1" showErrorMessage="1" errorTitle="Erreur de saisie" error="Veuillez sélectionnez un type de procédure dans le menu déroulant" promptTitle="Saisie de la valeur" prompt="Sélectionnez dans le menu déroulant le type de procédure en cours sur le bassin versant" sqref="G28">
      <formula1>$E$83:$E$87</formula1>
    </dataValidation>
    <dataValidation type="list" allowBlank="1" showInputMessage="1" showErrorMessage="1" errorTitle="Erreur de saisie" error="Choisissez une valeur dans le menu déroulant" promptTitle="Saisie de la valeur" prompt="Choisissez la valeur dans le menu déroulant, &quot;oui&quot; si un ou plusieurs aucteurs locaux sont impliqués dans la gestion du cours d'eau, ou &quot;non&quot; s'il n'existe aucun projet menaçant la qualité du milieu" sqref="G29">
      <formula1>$D$83:$D$84</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transit sédiementaire&quot;" sqref="G44">
      <formula1>$A$83:$A$85</formula1>
    </dataValidation>
    <dataValidation type="list" allowBlank="1" showInputMessage="1" showErrorMessage="1" errorTitle="Erreur de saisie" error="La valeur saisie ne fait pas partie de la liste déroulante_x000a_" promptTitle="Saisie de la Valeur" prompt="Sélectionnez dans le menu déroulant le niveau d'impact du critère &quot;espèces invasives&quot;" sqref="G69">
      <formula1>$A$83:$A$85</formula1>
    </dataValidation>
  </dataValidations>
  <pageMargins left="0.47244094488188981" right="0.47244094488188981" top="0.78740157480314965" bottom="0.59055118110236227" header="0.47244094488188981" footer="0.35433070866141736"/>
  <pageSetup paperSize="8" scale="29" firstPageNumber="0" fitToHeight="2" orientation="landscape" horizontalDpi="4294967293" verticalDpi="1200" r:id="rId2"/>
  <headerFooter>
    <oddHeader>&amp;CGRILLE D'ANALYSE MULTI-CRITERES RIVIERES SAUVAGES</oddHeader>
    <oddFooter>&amp;C&amp;F</oddFooter>
  </headerFooter>
  <ignoredErrors>
    <ignoredError sqref="N45 N54 N61 N66" 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Grille Rivières Sauvages V1.2</vt:lpstr>
      <vt:lpstr>'Grille Rivières Sauvages V1.2'!Impression_des_titres</vt:lpstr>
      <vt:lpstr>'Grille Rivières Sauvages V1.2'!Zone_d_impression</vt:lpstr>
      <vt:lpstr>Zone_d_impression</vt:lpstr>
    </vt:vector>
  </TitlesOfParts>
  <Company>Fonds pour la Conservation des Rivières Sauvages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d'évaluation Rivières Sauvages</dc:title>
  <dc:creator>Julien Charrais</dc:creator>
  <cp:lastModifiedBy>Admin</cp:lastModifiedBy>
  <cp:revision>0</cp:revision>
  <cp:lastPrinted>2014-09-26T16:15:48Z</cp:lastPrinted>
  <dcterms:created xsi:type="dcterms:W3CDTF">2011-10-06T18:11:14Z</dcterms:created>
  <dcterms:modified xsi:type="dcterms:W3CDTF">2019-04-02T09:50:33Z</dcterms:modified>
</cp:coreProperties>
</file>